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200" windowHeight="8265"/>
  </bookViews>
  <sheets>
    <sheet name="Przedmiar robót" sheetId="10" r:id="rId1"/>
  </sheets>
  <definedNames>
    <definedName name="dane" localSheetId="0">#REF!</definedName>
    <definedName name="dane">#REF!</definedName>
    <definedName name="kurs">4.2735</definedName>
    <definedName name="_xlnm.Print_Area" localSheetId="0">'Przedmiar robót'!$A$1:$H$217</definedName>
    <definedName name="_xlnm.Print_Titles" localSheetId="0">'Przedmiar robót'!$5:$7</definedName>
    <definedName name="WWWW" localSheetId="0">#REF!</definedName>
    <definedName name="WWWW">#REF!</definedName>
  </definedNames>
  <calcPr calcId="125725"/>
</workbook>
</file>

<file path=xl/calcChain.xml><?xml version="1.0" encoding="utf-8"?>
<calcChain xmlns="http://schemas.openxmlformats.org/spreadsheetml/2006/main">
  <c r="G216" i="10"/>
  <c r="G213"/>
  <c r="G211"/>
  <c r="G208"/>
  <c r="G197"/>
  <c r="G193"/>
  <c r="G190"/>
  <c r="G189"/>
  <c r="G187"/>
  <c r="G184"/>
  <c r="G178"/>
  <c r="G177"/>
  <c r="G175"/>
  <c r="G173"/>
  <c r="G172"/>
  <c r="G170"/>
  <c r="G167"/>
  <c r="G164"/>
  <c r="G161"/>
  <c r="G160"/>
  <c r="G157"/>
  <c r="G153"/>
  <c r="G151"/>
  <c r="G148"/>
  <c r="G143"/>
  <c r="G134"/>
  <c r="G132"/>
  <c r="G114"/>
  <c r="G110"/>
  <c r="G109"/>
  <c r="G108"/>
  <c r="G105"/>
  <c r="G104"/>
  <c r="G102"/>
  <c r="J118"/>
  <c r="G101"/>
  <c r="G97"/>
  <c r="J98" s="1"/>
  <c r="G94"/>
  <c r="G93"/>
  <c r="G91"/>
  <c r="G85"/>
  <c r="J89"/>
  <c r="G78"/>
  <c r="G77"/>
  <c r="G75"/>
  <c r="G73"/>
  <c r="G72"/>
  <c r="G70"/>
  <c r="J77" s="1"/>
  <c r="G66"/>
  <c r="G65"/>
  <c r="G62"/>
  <c r="G58"/>
  <c r="J62" s="1"/>
  <c r="G55"/>
  <c r="G54"/>
  <c r="G50"/>
  <c r="J55"/>
  <c r="G49"/>
  <c r="G45"/>
  <c r="G43"/>
  <c r="G40"/>
  <c r="J39"/>
  <c r="J35"/>
  <c r="G32"/>
  <c r="J32" s="1"/>
  <c r="G24"/>
  <c r="G23"/>
  <c r="G22"/>
  <c r="G20"/>
  <c r="G18"/>
  <c r="G15"/>
  <c r="J65" l="1"/>
  <c r="J94"/>
  <c r="J45"/>
  <c r="J26"/>
</calcChain>
</file>

<file path=xl/sharedStrings.xml><?xml version="1.0" encoding="utf-8"?>
<sst xmlns="http://schemas.openxmlformats.org/spreadsheetml/2006/main" count="574" uniqueCount="324">
  <si>
    <t>m</t>
  </si>
  <si>
    <r>
      <t>m</t>
    </r>
    <r>
      <rPr>
        <vertAlign val="superscript"/>
        <sz val="10"/>
        <rFont val="Arial"/>
        <family val="2"/>
        <charset val="238"/>
      </rPr>
      <t>2</t>
    </r>
  </si>
  <si>
    <t>ZBROJENIE</t>
  </si>
  <si>
    <t>kg</t>
  </si>
  <si>
    <t>BETON</t>
  </si>
  <si>
    <t>ELEMENTY ZABEZPIECZAJĄCE</t>
  </si>
  <si>
    <t>kpl.</t>
  </si>
  <si>
    <t>INNE ROBOTY MOSTOWE</t>
  </si>
  <si>
    <t>m.b.</t>
  </si>
  <si>
    <r>
      <t>m</t>
    </r>
    <r>
      <rPr>
        <vertAlign val="superscript"/>
        <sz val="10"/>
        <rFont val="Arial"/>
        <family val="2"/>
        <charset val="238"/>
      </rPr>
      <t>3</t>
    </r>
    <r>
      <rPr>
        <sz val="11"/>
        <color theme="1"/>
        <rFont val="Calibri"/>
        <family val="2"/>
        <charset val="238"/>
        <scheme val="minor"/>
      </rPr>
      <t/>
    </r>
  </si>
  <si>
    <t>URZĄDZENIA DYLATACYJNE</t>
  </si>
  <si>
    <t>D.01.01.01</t>
  </si>
  <si>
    <t>D.01.02.03</t>
  </si>
  <si>
    <t>D.01.02.02</t>
  </si>
  <si>
    <t>M.12.01.03</t>
  </si>
  <si>
    <t>M.13.01.00</t>
  </si>
  <si>
    <t>M.14.02.01</t>
  </si>
  <si>
    <t>M.15.01.03</t>
  </si>
  <si>
    <t xml:space="preserve">45111200-0 </t>
  </si>
  <si>
    <t xml:space="preserve">45112000-5 </t>
  </si>
  <si>
    <t xml:space="preserve">45442300-0 </t>
  </si>
  <si>
    <t xml:space="preserve">45221119-9 </t>
  </si>
  <si>
    <t>45342000-6 </t>
  </si>
  <si>
    <t>M.18.01.04</t>
  </si>
  <si>
    <t>Lp.</t>
  </si>
  <si>
    <t>Numer Specyfikacji Technicznej</t>
  </si>
  <si>
    <t>Wyszczególnienie elementów rozliczeniowych</t>
  </si>
  <si>
    <t>Jednostka</t>
  </si>
  <si>
    <t>Nazwa</t>
  </si>
  <si>
    <t>Ilość</t>
  </si>
  <si>
    <t>5</t>
  </si>
  <si>
    <t>6</t>
  </si>
  <si>
    <t>D.01.00.00</t>
  </si>
  <si>
    <t>ROBOTY PRZYGOTOWAWCZE</t>
  </si>
  <si>
    <t>Odtworzenie trasy i punktów wysokościowych</t>
  </si>
  <si>
    <t>M.12.00.00</t>
  </si>
  <si>
    <t>Zbrojenie betonu stalą klasy A-II; A-III</t>
  </si>
  <si>
    <t>- Wykonanie oraz montaż zbrojenia elementów obiektu mostowego:</t>
  </si>
  <si>
    <t>M.13.00.00</t>
  </si>
  <si>
    <t>M.13.04.01.</t>
  </si>
  <si>
    <t>Prefabrykaty polimerobetonowe, montaż prefabrykatów zbrojonych. Deski gzymsowe</t>
  </si>
  <si>
    <t>M.14.00.00</t>
  </si>
  <si>
    <t>KONSTRUKCJA NOŚNA (stalowa)</t>
  </si>
  <si>
    <t>Konstrukcja stalowa - zabezpieczenie antykorozyjne</t>
  </si>
  <si>
    <t>M.15.00.00</t>
  </si>
  <si>
    <t>IZOLACJE</t>
  </si>
  <si>
    <t>Izolacje antykarbonatyzacyjne</t>
  </si>
  <si>
    <t>Izolacjonawierzchnia na płycie obiektu mostowego</t>
  </si>
  <si>
    <t>M.18.00.00</t>
  </si>
  <si>
    <t>M.19.00.00</t>
  </si>
  <si>
    <t>M.20.00.00</t>
  </si>
  <si>
    <t>Elementy żelbetowe, betonowe:</t>
  </si>
  <si>
    <t>Elementy stalowe:</t>
  </si>
  <si>
    <t>Zdjęcie  warstwy  humusu  i/lub darniny</t>
  </si>
  <si>
    <t>Kod pozycji</t>
  </si>
  <si>
    <t>D.09.01.01</t>
  </si>
  <si>
    <t>ZIELEŃ DROGOWA</t>
  </si>
  <si>
    <t>Odtworzenie zieleni i humusowanie</t>
  </si>
  <si>
    <t>45112710-5</t>
  </si>
  <si>
    <t>45442300-0</t>
  </si>
  <si>
    <t>Zabezpieczenie szczelin dylatacyjnych</t>
  </si>
  <si>
    <t>M.20.20.15A</t>
  </si>
  <si>
    <t>Naprawy powierzchni betonowych zaprawami typu PCC</t>
  </si>
  <si>
    <t>M.20.20.15D</t>
  </si>
  <si>
    <t>Iniekcja rys i pęknięć</t>
  </si>
  <si>
    <r>
      <t>m</t>
    </r>
    <r>
      <rPr>
        <vertAlign val="superscript"/>
        <sz val="10"/>
        <rFont val="Arial"/>
        <family val="2"/>
        <charset val="238"/>
      </rPr>
      <t>3</t>
    </r>
  </si>
  <si>
    <r>
      <t>m</t>
    </r>
    <r>
      <rPr>
        <vertAlign val="superscript"/>
        <sz val="10"/>
        <rFont val="Arial"/>
        <family val="2"/>
        <charset val="238"/>
      </rPr>
      <t>2</t>
    </r>
    <r>
      <rPr>
        <b/>
        <sz val="10"/>
        <rFont val="Arial CE"/>
        <family val="2"/>
        <charset val="238"/>
      </rPr>
      <t/>
    </r>
  </si>
  <si>
    <t>1.1</t>
  </si>
  <si>
    <t>1.2</t>
  </si>
  <si>
    <t>1.3</t>
  </si>
  <si>
    <t>1.8</t>
  </si>
  <si>
    <t>5.1</t>
  </si>
  <si>
    <t>5.2</t>
  </si>
  <si>
    <t>7.1</t>
  </si>
  <si>
    <t>- Wklejenie prętów zbrojeniowych na żywicę w istniejąca konstrukcję żelbetową</t>
  </si>
  <si>
    <t>Beton  w deskowaniu</t>
  </si>
  <si>
    <t>D.09.00.00</t>
  </si>
  <si>
    <t xml:space="preserve">Reprofilacja i uszczelnienie powierzchni szpachlówką wyrównawczą typu PCC
</t>
  </si>
  <si>
    <t>- Roboty pomiarowe dla potrzeb remontu obiektu mostowego w terenie równinnym</t>
  </si>
  <si>
    <t xml:space="preserve">Rozbiórka elementów obiektu istniejącego </t>
  </si>
  <si>
    <t>- Zdjęcie warstwy humusu gr. 15cm ze skarp nasypów oraz przy obiekcie
670</t>
  </si>
  <si>
    <t>Demontaż balustrad stalowych
94*3+1,5*2</t>
  </si>
  <si>
    <t>Nawierzchnie torowe</t>
  </si>
  <si>
    <t>Izolacje i nawierzchnie drogowe</t>
  </si>
  <si>
    <t>Beton reprofilacji nawierzchni wraz z odtworzeniem gzymsów, wsporników i podwyższeniem ścianek żwirowych niosącego klasy C30/37</t>
  </si>
  <si>
    <t>- reprofilacji nawierzchni wraz z odtworzeniem gzymsów, wsporników i podwyższeniem ścianek żwirowych</t>
  </si>
  <si>
    <t>Rozbiórka nawierzchni z płyt betonowych wraz z podbudową z kruszywa na obiekcie 
88,35*2,85</t>
  </si>
  <si>
    <t>M.15.04.01</t>
  </si>
  <si>
    <t>M.19.01.04</t>
  </si>
  <si>
    <t>Balustrady</t>
  </si>
  <si>
    <t xml:space="preserve">- Montaż balustrad </t>
  </si>
  <si>
    <t>- Montaż ekranów przeciwporażeniowych</t>
  </si>
  <si>
    <t xml:space="preserve"> - Iniekcja ciśnieniowa </t>
  </si>
  <si>
    <t>D.10.00.00</t>
  </si>
  <si>
    <t>D.10.00.03</t>
  </si>
  <si>
    <t>Trakcja</t>
  </si>
  <si>
    <t>Uszynienie</t>
  </si>
  <si>
    <t>45221120-9 </t>
  </si>
  <si>
    <t>45221120-9</t>
  </si>
  <si>
    <t>CPV 45221120-9   Wiadukty</t>
  </si>
  <si>
    <t>1.7</t>
  </si>
  <si>
    <t>2.1</t>
  </si>
  <si>
    <t>3.1</t>
  </si>
  <si>
    <t>4.1</t>
  </si>
  <si>
    <t>6.1</t>
  </si>
  <si>
    <t>6.2</t>
  </si>
  <si>
    <t>7.2</t>
  </si>
  <si>
    <t>8.1</t>
  </si>
  <si>
    <t>9.1</t>
  </si>
  <si>
    <t>9.2</t>
  </si>
  <si>
    <t>10.1</t>
  </si>
  <si>
    <t>10.2</t>
  </si>
  <si>
    <t xml:space="preserve">45234126-5 </t>
  </si>
  <si>
    <t>45234126-5</t>
  </si>
  <si>
    <t>dla zadnia pn. "Remont wiaduktu tramwajowego nad torami kolejowymi w Dąbrowie Górniczej w ciągu al. Józefa Piłsudskiego"</t>
  </si>
  <si>
    <t xml:space="preserve"> -Uszynienia na obiekcie</t>
  </si>
  <si>
    <t>M.20.32.01</t>
  </si>
  <si>
    <t>M.20.30.01</t>
  </si>
  <si>
    <t xml:space="preserve"> - Wykonanie zabezpieczenia antykorozyjnego poprzez poprzez oczyszczenie strumienowo ścierne i malowanie konstrukcji farbami epoksydowo-poliuretanowymi
3940,1</t>
  </si>
  <si>
    <t>DM.00.00.00</t>
  </si>
  <si>
    <t>Rusztowania</t>
  </si>
  <si>
    <t xml:space="preserve"> -Rusztowania dla wykonania wszystkich niezbęnych robót na obiekcie</t>
  </si>
  <si>
    <t>Zamknięcia i domknięcia torowe, czasowe wyłączenia trakcji</t>
  </si>
  <si>
    <t xml:space="preserve"> -Zamknięcia i domknięcia torowe oraz czasowe wyłączenia trakcji dla wykonania wszystkich niezbęnych robót na obiekcie wraz z niezbędnymi uzgodnieniami i nadzorem /założono w sumie 2 miesiącekoniecznych zamknieć i domknięć/</t>
  </si>
  <si>
    <t>Dylatacje modułowe</t>
  </si>
  <si>
    <t>- Montaż dylatacji modułowych</t>
  </si>
  <si>
    <t xml:space="preserve">Podbudowa i nawierzchnia torowiska wraz z wszystkimi robotami przyległymi, podkładami drwnianymi, złączami i matami wibroizolacyjnymi </t>
  </si>
  <si>
    <t>8.2</t>
  </si>
  <si>
    <t>M.18.01.01</t>
  </si>
  <si>
    <t>M.15.01.04</t>
  </si>
  <si>
    <t>7.3</t>
  </si>
  <si>
    <t>7.4</t>
  </si>
  <si>
    <t>Plac budowy i prace związane z etapowaniem robót</t>
  </si>
  <si>
    <t xml:space="preserve"> -Plac budowy i prace związane z etapowaniem robót na obiekcie</t>
  </si>
  <si>
    <t>M.16.00.00</t>
  </si>
  <si>
    <t>ODOWDNIENIE OBIEKTU</t>
  </si>
  <si>
    <t>M.16.01.01</t>
  </si>
  <si>
    <t>M.16.01.02</t>
  </si>
  <si>
    <t>Wpusty mostowe</t>
  </si>
  <si>
    <t>8.3</t>
  </si>
  <si>
    <t>- Montaż  wpustów mostowych na chodnikach</t>
  </si>
  <si>
    <t>szt.</t>
  </si>
  <si>
    <t>- Montaż  wpustów mostowych pod nawierzchnią tramwajową</t>
  </si>
  <si>
    <t>Montaż kolektorów</t>
  </si>
  <si>
    <t>8.4</t>
  </si>
  <si>
    <t xml:space="preserve"> - Inwentryzacja i ocena stanu oraz niezbędnego remontu stref rozsączania za przyczółkami.</t>
  </si>
  <si>
    <t>M.11.00.00</t>
  </si>
  <si>
    <t>FUNDAMENTOWANIE</t>
  </si>
  <si>
    <t>M.11.01.01</t>
  </si>
  <si>
    <t>Wykopy pod fundamenty w gruncie niespoistym wraz z umocnieniem</t>
  </si>
  <si>
    <t>M.11.01.04</t>
  </si>
  <si>
    <t>Zasypanie wykopów fundamentowych i wykonanie nasypów przy obiektach inżynierskich</t>
  </si>
  <si>
    <t>1.4</t>
  </si>
  <si>
    <t>- Humusowanie skarp nasypów gr. 15cm
670</t>
  </si>
  <si>
    <t>M.20.01.09</t>
  </si>
  <si>
    <t xml:space="preserve">Schody skarpowe </t>
  </si>
  <si>
    <t>45221111-3 </t>
  </si>
  <si>
    <t>M.20.01.11</t>
  </si>
  <si>
    <t>Umocnienie skarp</t>
  </si>
  <si>
    <t>Rozbiórka nawierzchni skapr z płyt ażurowych
11,5*3*2</t>
  </si>
  <si>
    <t>M.15.01.05</t>
  </si>
  <si>
    <t>Izolacja od strony gruntu</t>
  </si>
  <si>
    <t xml:space="preserve"> - Wykonanie schodów skarpowych 
22,3*2</t>
  </si>
  <si>
    <t xml:space="preserve"> - Wykonanie balustrad schodów z zabezpieczeniem antykorozyjnym 
18,5*2</t>
  </si>
  <si>
    <t xml:space="preserve"> - Umocnienie skarp płytami betonowego na betonie
5*14,5*2</t>
  </si>
  <si>
    <t>Studnie betonowe fi 1000</t>
  </si>
  <si>
    <t>D.03.00.00</t>
  </si>
  <si>
    <t>D.03.03.01</t>
  </si>
  <si>
    <t>Drenaż</t>
  </si>
  <si>
    <t>Korytka skarpowe dla odprowadzenia
10*2=20</t>
  </si>
  <si>
    <t>1.5</t>
  </si>
  <si>
    <t>1.6</t>
  </si>
  <si>
    <t>-torkret</t>
  </si>
  <si>
    <t>- płyty przejściowe</t>
  </si>
  <si>
    <t>DRENAŻ</t>
  </si>
  <si>
    <t>D.05.00.00</t>
  </si>
  <si>
    <t>NAWIERZCHNIE DROGOWE</t>
  </si>
  <si>
    <t>D.05.01.01</t>
  </si>
  <si>
    <t xml:space="preserve">Nawierzchnie z kruszyw </t>
  </si>
  <si>
    <t>M.20.20.15E</t>
  </si>
  <si>
    <t xml:space="preserve">Wykonanie torkertu </t>
  </si>
  <si>
    <t xml:space="preserve"> - Oczyszczenie i naprawa łożysk z przesmarowaniem smarem grafitowym
8*6</t>
  </si>
  <si>
    <t>Wykonanie płyt przejściowych wraz z połączeniem ze ściankami żwirowymi z betonu klasy C30/37</t>
  </si>
  <si>
    <t>Wykonanie oczepów z betonu klasy C30/37</t>
  </si>
  <si>
    <t>7.5</t>
  </si>
  <si>
    <t>7.6</t>
  </si>
  <si>
    <t>11.1</t>
  </si>
  <si>
    <t>11.2</t>
  </si>
  <si>
    <t>12.1</t>
  </si>
  <si>
    <t>12.2</t>
  </si>
  <si>
    <t>ROBOTY NA CIOSACH PODŁOZYSKOWYCH - ROBOTY WYDZIELONE</t>
  </si>
  <si>
    <t>- Wypełnienie szczelin elastyczną taśmą uszczelniającą</t>
  </si>
  <si>
    <t>Pokrycie powierzchni betonowych oraz odsłoniętego zbrojenia warstwami antykorozyjną i szczepną
Przyczółki 5,34*4+4,65*10,05*2
Filar (11,5*(1,7*2+0,8*2)+0,8*1,7*2)*2
Płyta z poprzecznicami 15,3*2*15+11,64*88,35-0,45*88,35*8+0,65*94*2</t>
  </si>
  <si>
    <t xml:space="preserve"> - oczepy </t>
  </si>
  <si>
    <t xml:space="preserve">- naprawa ciosów </t>
  </si>
  <si>
    <t xml:space="preserve">Skucie fragmentów ciosów </t>
  </si>
  <si>
    <t>Zaprawa PCC</t>
  </si>
  <si>
    <r>
      <t xml:space="preserve">Wklejanie na żywicę epoksydową prętów 1344 szt. </t>
    </r>
    <r>
      <rPr>
        <sz val="10"/>
        <rFont val="Calibri"/>
        <family val="2"/>
        <charset val="238"/>
      </rPr>
      <t>Ø</t>
    </r>
    <r>
      <rPr>
        <i/>
        <sz val="10"/>
        <rFont val="Arial"/>
        <family val="2"/>
        <charset val="238"/>
      </rPr>
      <t xml:space="preserve"> 8 na głębokość do 150mm</t>
    </r>
  </si>
  <si>
    <t xml:space="preserve"> - Iniekcja ciśnieniowa doszczleniająca ciosy</t>
  </si>
  <si>
    <t>13.1</t>
  </si>
  <si>
    <t>13.2</t>
  </si>
  <si>
    <t>D.01.02.01</t>
  </si>
  <si>
    <t>Usunięcie drzew i krzewów</t>
  </si>
  <si>
    <t>- Usunięcie drzew i krzewów kolidujących z robotami budowlanymi, wraz z karczowaniem pni i wywiezieniem dłużyc, karpiny i gałęzi</t>
  </si>
  <si>
    <t>1.9</t>
  </si>
  <si>
    <t>Hydroizolacja układana na zimno na płycie obiektu mostowego</t>
  </si>
  <si>
    <t xml:space="preserve"> - Umocnienie skarp podwalina betonowa C25/30
0.3*0,8*15*2</t>
  </si>
  <si>
    <t>Wykonanie torkertu na powierzchniach gr. 7 cm, na powierzchni naprawianych podpór
0,7*4*(6,5+4,5)*3</t>
  </si>
  <si>
    <t>10.3</t>
  </si>
  <si>
    <t>10.4</t>
  </si>
  <si>
    <t>10.5</t>
  </si>
  <si>
    <t>10.6</t>
  </si>
  <si>
    <t>11.3</t>
  </si>
  <si>
    <t>11.4</t>
  </si>
  <si>
    <t>11.5</t>
  </si>
  <si>
    <t>11.6</t>
  </si>
  <si>
    <t>11.7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</si>
  <si>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</si>
  <si>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</si>
  <si>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</si>
  <si>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</si>
  <si>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</si>
  <si>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</si>
  <si>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</si>
  <si>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</si>
  <si>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</si>
  <si>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</si>
  <si>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</si>
  <si>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</si>
  <si>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</si>
  <si>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14.14</t>
  </si>
  <si>
    <t>15.1</t>
  </si>
  <si>
    <t>15.2</t>
  </si>
  <si>
    <t>15.3</t>
  </si>
  <si>
    <t>15.4</t>
  </si>
  <si>
    <t>7.7</t>
  </si>
  <si>
    <t xml:space="preserve"> - Zabezpieczenie trakcji wraz z naprawą słupów na wiadukcie</t>
  </si>
  <si>
    <t xml:space="preserve">Zaprawa PCC odtwarzanych ciosów </t>
  </si>
  <si>
    <t>Podlewka niskoskurczowa odtwarzanych ciosówwraz ze zbrojeniem i zakotwieniem</t>
  </si>
  <si>
    <t>- Montaż rur fi 150 wraz z wykonaniem przejść przez żelbetowe poprzecznice z ich zabezpieczeniem i systemem podwieszenia do konstrukcji</t>
  </si>
  <si>
    <t>- Montaż rur fi 200 wraz z wykonaniem przejść przez żelbetowe poprzecznice z ich zabezpieczeniem i systemem podwieszenia do konstrukcji</t>
  </si>
  <si>
    <t>- Montaż rur fi 250 wraz z wykonaniem przejść przez żelbetowe poprzecznice z ich zabezpieczeniem i systemem podwieszenia do konstrukcji i z wyjściem poza przyczółki do skrzynek rozsączających poza przyczółkami</t>
  </si>
  <si>
    <t>-Uszczelnienie połączenia pomiędzy płytą przejściową a ścianką żwirową</t>
  </si>
  <si>
    <t>12.3</t>
  </si>
  <si>
    <t>Odkucie skarbonatyzowanego betonu i fragmentów konstrukcji betonowej
0,4*94</t>
  </si>
  <si>
    <t>Rozbiórka izolacji na obiekcie 
8,44*88,35/2</t>
  </si>
  <si>
    <t>Drenaż rurkowy odwadniający zasypki śr. 110mm z filtrem z włókna syntetycznego 
15*2/2=15</t>
  </si>
  <si>
    <t>- Nawierzchnia z kruszyw naturalnych  gr. 10cm
1,5*5*2</t>
  </si>
  <si>
    <t>5.3</t>
  </si>
  <si>
    <t>- Torowisko
tor nr 2 -162</t>
  </si>
  <si>
    <t>Rozbiórka nawierzchni torowej 
162</t>
  </si>
  <si>
    <t>- Korekta nawierzchni torowej -reprofilacja i dostosowanie
tor nr 2 -301-162</t>
  </si>
  <si>
    <t>- Nawierzchnia torowa
tor nr 2 - 162</t>
  </si>
  <si>
    <t>-  Odkopanie konstrukcji, wykopy wokół fundamentów, pod umocnienia studnie,odwodnienia i regulacje skarp,
13*11,5*2/2</t>
  </si>
  <si>
    <t>- Zasypanie obiektu, formowanie nasypów wraz z zagęszczeniem gruntem dowiezionym z dokopu Wykonawcy, dla zasypania wykopów 
13*11,5*2/2-15</t>
  </si>
  <si>
    <r>
      <t xml:space="preserve">46*5*2 szt. </t>
    </r>
    <r>
      <rPr>
        <sz val="10"/>
        <rFont val="Calibri"/>
        <family val="2"/>
        <charset val="238"/>
      </rPr>
      <t>Ø</t>
    </r>
    <r>
      <rPr>
        <i/>
        <sz val="10"/>
        <rFont val="Arial"/>
        <family val="2"/>
        <charset val="238"/>
      </rPr>
      <t xml:space="preserve"> 16 na głębokość do 500mm</t>
    </r>
  </si>
  <si>
    <t>- Montaż prefabrykowanych desek gzymsowych o wymiarach  640x995x40 mm (polimerobetonowe) 
89</t>
  </si>
  <si>
    <r>
      <t xml:space="preserve">623+134+14+714+153+14 szt. </t>
    </r>
    <r>
      <rPr>
        <sz val="10"/>
        <rFont val="Calibri"/>
        <family val="2"/>
        <charset val="238"/>
      </rPr>
      <t>Ø</t>
    </r>
    <r>
      <rPr>
        <i/>
        <sz val="10"/>
        <rFont val="Arial"/>
        <family val="2"/>
        <charset val="238"/>
      </rPr>
      <t xml:space="preserve"> 10 -12 na głębokość do 150mm</t>
    </r>
  </si>
  <si>
    <t>- Wykonanie izolacji betonu - powierzchni stykających się z powietrzem - poprzez dwukrotne malowanie farbą
Płyta z poprzecznicami (11,64*88,35-0,45*88,35*8)/2+0,65*94</t>
  </si>
  <si>
    <t>- Wykonanie hydroizolacji na zimno
Izolacja pod nawierzchnię tramwajową i na płytach przejściowych
8,45*94/2
5*7,1/2*2</t>
  </si>
  <si>
    <t xml:space="preserve">- Wykonanie zabezp. dylatacji z bachy kwasoodpornej na bokach gzymsu przy nawierzchni tramwajowej
0,35*0,3*4
</t>
  </si>
  <si>
    <t xml:space="preserve">- Wykonanie hydroizolacji od strony gruntu
Przyczółki: 2*11,5
</t>
  </si>
  <si>
    <t>- Wykonanie hydroizolacji na zimno o wysokiej odporności chemicznej i mechanicznej na bokach gzymsu przy nawierzchni tramwajowej
0,3*88,25</t>
  </si>
  <si>
    <t>- Wykonanie nawierzchni z żywic modyfikowanych polimerami  /izolacja nie wymagająca warstwy ochronnej/
Chodniki (2,5)*94</t>
  </si>
  <si>
    <t xml:space="preserve"> - Oczyszczenie powierzchni betonowych przeznaczonych do napraw:
Chodniki (1,25)*94
Pod nawierzchnię tramwajową 8,45*94/2</t>
  </si>
  <si>
    <t>ETAP 3-4</t>
  </si>
  <si>
    <t>ETAP 1-2</t>
  </si>
  <si>
    <t>16.1</t>
  </si>
  <si>
    <t>16.2</t>
  </si>
  <si>
    <t>17.1</t>
  </si>
  <si>
    <t>18.1</t>
  </si>
  <si>
    <t>18.2</t>
  </si>
  <si>
    <t>18.3</t>
  </si>
  <si>
    <t>19.1</t>
  </si>
  <si>
    <t>19.2</t>
  </si>
  <si>
    <t>20.1</t>
  </si>
  <si>
    <t>20.2</t>
  </si>
  <si>
    <t>20.3</t>
  </si>
  <si>
    <t>20.4</t>
  </si>
  <si>
    <t>20.5</t>
  </si>
  <si>
    <t>21.1</t>
  </si>
  <si>
    <t>21.2</t>
  </si>
  <si>
    <t>21.3</t>
  </si>
  <si>
    <t>22.1</t>
  </si>
  <si>
    <t>22.2</t>
  </si>
  <si>
    <t>22.3</t>
  </si>
  <si>
    <t>22.4</t>
  </si>
  <si>
    <t>22.5</t>
  </si>
  <si>
    <t>22.6</t>
  </si>
  <si>
    <t>23.1</t>
  </si>
  <si>
    <t>23.3</t>
  </si>
  <si>
    <t>23.4</t>
  </si>
  <si>
    <t>24.1</t>
  </si>
  <si>
    <t>24.2</t>
  </si>
  <si>
    <t>24.3</t>
  </si>
  <si>
    <t>25.1</t>
  </si>
  <si>
    <t>25.2</t>
  </si>
  <si>
    <t>26.1</t>
  </si>
  <si>
    <t>26.2</t>
  </si>
  <si>
    <t>26.3</t>
  </si>
  <si>
    <t>26.4</t>
  </si>
  <si>
    <t>27.1</t>
  </si>
  <si>
    <t>27.2</t>
  </si>
  <si>
    <t>27.3</t>
  </si>
  <si>
    <t>27.4</t>
  </si>
  <si>
    <t>27.5</t>
  </si>
  <si>
    <t>27.6</t>
  </si>
  <si>
    <t>Odkucie skarbonatyzowanego betonu i fragmentów konstrukcji betonowej
0,33*94+0,125*13*8</t>
  </si>
  <si>
    <t>- Nawierzchnia z kruszyw naturalnych  gr. 10cm
3*5*2</t>
  </si>
  <si>
    <t>- Torowisko
tor nr 1 -162</t>
  </si>
  <si>
    <t>- Nawierzchnia torowa
tor nr 1 - 162</t>
  </si>
  <si>
    <t>- Korekta nawierzchni torowej -reprofilacja i dostosowanie
tor nr 1 -301-162</t>
  </si>
  <si>
    <t>-  Odkopanie konstrukcji, wykopy wokół fundamentów, pod umocnienia studnie,odwodnienia i regulacje skarp,
13*11,5*2/2+5,9*1,5*4+8*1*2+11*3*2</t>
  </si>
  <si>
    <t>- Zasypanie obiektu, formowanie nasypów wraz z zagęszczeniem gruntem dowiezionym z dokopu Wykonawcy, dla zasypania wykopów 
13*11,5*2/2-15+5,9*1,5*4+8*1*2-(1,9*11*2+3,14*0,5^2*1,8*2)+1,05*14,5*2+11*3*2</t>
  </si>
  <si>
    <t>- Wykonanie hydroizolacji od strony gruntu
Przyczółki: 2*11,5+1,3*4
Filar 0,7*4*(1,5+1,5)*3</t>
  </si>
  <si>
    <t>- Wykonanie nawierzchni z żywic modyfikowanych polimerami  /izolacja nie wymagająca warstwy ochronnej/
Chodniki 4*94</t>
  </si>
  <si>
    <r>
      <t xml:space="preserve">1424+534+134+56*2+1648*2+618*2+153+56*2 +1296szt. </t>
    </r>
    <r>
      <rPr>
        <sz val="10"/>
        <rFont val="Calibri"/>
        <family val="2"/>
        <charset val="238"/>
      </rPr>
      <t>Ø</t>
    </r>
    <r>
      <rPr>
        <i/>
        <sz val="10"/>
        <rFont val="Arial"/>
        <family val="2"/>
        <charset val="238"/>
      </rPr>
      <t xml:space="preserve"> 10-12 na głębokość do 150mm</t>
    </r>
  </si>
  <si>
    <t xml:space="preserve">Podbudowa i nawierzchnia torowiska wraz z wszystkimi robotami przyległymi, podkładami drewnianymi, złączami i matami wibroizolacyjnymi </t>
  </si>
  <si>
    <r>
      <t xml:space="preserve">NAWIERZCHNIA TRAMWAJOWA </t>
    </r>
    <r>
      <rPr>
        <b/>
        <sz val="10"/>
        <color rgb="FFFF0000"/>
        <rFont val="Arial"/>
        <family val="2"/>
        <charset val="238"/>
      </rPr>
      <t>nie wchodzi w zakres zamówienia podstawowego</t>
    </r>
  </si>
  <si>
    <t>PRZEDMIAR ROBÓT dla zamówienia podstawowego</t>
  </si>
  <si>
    <t>- Wykonanie izolacji betonu - powierzchni stykających się z powietrzem - poprzez dwukrotne malowanie farbą</t>
  </si>
  <si>
    <t>Przyczółki 5,34*4+4,65*10,05*2
Filar (11,5*(1,7*2+0,8*2)+0,8*1,7*2)*2+0,7*4*(4,85+3)*3
Płyta z poprzecznicami 15,3*2*15+(11,64*88,35-0,45*88,35*8)/2+0,65*94
Ciosy: 54</t>
  </si>
  <si>
    <t xml:space="preserve"> - Oczyszczenie powierzchni betonowych przeznaczonych do napraw:</t>
  </si>
  <si>
    <t>Przyczółki 5,34*4+4,65*10,05*2
Filar (11,5*(1,7*2+0,8*2)+0,8*1,7*2)*2+0,7*4*(6,35+4,5)*3
Płyta z poprzecznicami 15,3*2*15+11,64*88,35-0,45*88,35*8+0,65*94*2
Chodniki 2,5*94
Pod nawierzchnię tramwajową 8,45*94/2</t>
  </si>
</sst>
</file>

<file path=xl/styles.xml><?xml version="1.0" encoding="utf-8"?>
<styleSheet xmlns="http://schemas.openxmlformats.org/spreadsheetml/2006/main">
  <numFmts count="6">
    <numFmt numFmtId="164" formatCode="d.00.00.00\."/>
    <numFmt numFmtId="165" formatCode="#,##0_ ;[Red]\-#,##0\ "/>
    <numFmt numFmtId="166" formatCode="#,##0.00_ ;[Red]\-#,##0.00\ "/>
    <numFmt numFmtId="167" formatCode="#,##0&quot; F&quot;_);[Red]\(#,##0&quot; F&quot;\)"/>
    <numFmt numFmtId="168" formatCode="#,##0.00&quot; F&quot;_);[Red]\(#,##0.00&quot; F&quot;\)"/>
    <numFmt numFmtId="169" formatCode="00\.00\.00\."/>
  </numFmts>
  <fonts count="32">
    <font>
      <sz val="11"/>
      <color theme="1"/>
      <name val="Calibri"/>
      <family val="2"/>
      <charset val="238"/>
      <scheme val="minor"/>
    </font>
    <font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sz val="9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0"/>
      <name val="Arial CE"/>
      <family val="2"/>
      <charset val="238"/>
    </font>
    <font>
      <sz val="10"/>
      <name val="Times New Roman"/>
      <family val="1"/>
    </font>
    <font>
      <sz val="10"/>
      <name val="Helv"/>
      <charset val="238"/>
    </font>
    <font>
      <sz val="10"/>
      <name val="Helv"/>
    </font>
    <font>
      <sz val="10"/>
      <name val="Pl Courier New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Times New Roman CE"/>
      <family val="1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i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1">
    <xf numFmtId="0" fontId="0" fillId="0" borderId="0"/>
    <xf numFmtId="0" fontId="1" fillId="0" borderId="0"/>
    <xf numFmtId="0" fontId="7" fillId="0" borderId="0"/>
    <xf numFmtId="0" fontId="8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6" fillId="0" borderId="0"/>
    <xf numFmtId="0" fontId="17" fillId="0" borderId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3" fillId="0" borderId="0"/>
    <xf numFmtId="0" fontId="16" fillId="0" borderId="0"/>
    <xf numFmtId="0" fontId="12" fillId="0" borderId="0"/>
    <xf numFmtId="0" fontId="19" fillId="0" borderId="0"/>
    <xf numFmtId="0" fontId="18" fillId="0" borderId="43" applyNumberFormat="0" applyFont="0" applyFill="0" applyBorder="0" applyProtection="0">
      <alignment vertical="top" wrapText="1"/>
    </xf>
    <xf numFmtId="0" fontId="16" fillId="0" borderId="0"/>
  </cellStyleXfs>
  <cellXfs count="302">
    <xf numFmtId="0" fontId="0" fillId="0" borderId="0" xfId="0"/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/>
    </xf>
    <xf numFmtId="0" fontId="9" fillId="0" borderId="0" xfId="3" applyFont="1" applyFill="1" applyBorder="1" applyAlignment="1">
      <alignment vertical="center" wrapText="1"/>
    </xf>
    <xf numFmtId="0" fontId="10" fillId="0" borderId="0" xfId="3" applyFont="1" applyFill="1" applyAlignment="1">
      <alignment vertical="center" wrapText="1"/>
    </xf>
    <xf numFmtId="0" fontId="11" fillId="0" borderId="0" xfId="3" applyFont="1" applyFill="1" applyAlignment="1">
      <alignment horizontal="center" vertical="center" wrapText="1"/>
    </xf>
    <xf numFmtId="0" fontId="9" fillId="0" borderId="0" xfId="3" applyFont="1" applyFill="1" applyAlignment="1">
      <alignment vertical="center" wrapText="1"/>
    </xf>
    <xf numFmtId="4" fontId="9" fillId="0" borderId="0" xfId="3" applyNumberFormat="1" applyFont="1" applyFill="1" applyAlignment="1">
      <alignment vertical="center" wrapText="1"/>
    </xf>
    <xf numFmtId="0" fontId="9" fillId="0" borderId="0" xfId="3" applyFont="1" applyFill="1" applyAlignment="1">
      <alignment vertical="center"/>
    </xf>
    <xf numFmtId="4" fontId="9" fillId="0" borderId="0" xfId="3" applyNumberFormat="1" applyFont="1" applyFill="1" applyBorder="1" applyAlignment="1">
      <alignment vertical="center" wrapText="1"/>
    </xf>
    <xf numFmtId="0" fontId="9" fillId="0" borderId="0" xfId="6" applyFont="1" applyFill="1" applyBorder="1" applyAlignment="1">
      <alignment vertical="center" wrapText="1"/>
    </xf>
    <xf numFmtId="0" fontId="8" fillId="0" borderId="0" xfId="3" applyFont="1" applyFill="1" applyBorder="1" applyAlignment="1">
      <alignment vertical="center"/>
    </xf>
    <xf numFmtId="0" fontId="9" fillId="0" borderId="0" xfId="3" applyFont="1" applyFill="1" applyAlignment="1">
      <alignment horizontal="center" vertical="center" wrapText="1"/>
    </xf>
    <xf numFmtId="0" fontId="15" fillId="0" borderId="0" xfId="5" applyNumberFormat="1" applyFont="1" applyFill="1" applyBorder="1" applyAlignment="1" applyProtection="1">
      <alignment vertical="center"/>
    </xf>
    <xf numFmtId="0" fontId="6" fillId="3" borderId="0" xfId="3" applyFont="1" applyFill="1" applyAlignment="1">
      <alignment vertical="center" wrapText="1"/>
    </xf>
    <xf numFmtId="0" fontId="3" fillId="0" borderId="5" xfId="1" applyFont="1" applyFill="1" applyBorder="1" applyAlignment="1">
      <alignment horizontal="center" vertical="center"/>
    </xf>
    <xf numFmtId="0" fontId="6" fillId="3" borderId="0" xfId="3" applyFont="1" applyFill="1" applyAlignment="1">
      <alignment horizontal="center" vertical="center" wrapText="1"/>
    </xf>
    <xf numFmtId="0" fontId="3" fillId="0" borderId="10" xfId="1" applyFont="1" applyFill="1" applyBorder="1" applyAlignment="1">
      <alignment vertical="center" wrapText="1"/>
    </xf>
    <xf numFmtId="0" fontId="3" fillId="0" borderId="31" xfId="1" applyFont="1" applyFill="1" applyBorder="1" applyAlignment="1">
      <alignment vertical="center" wrapText="1"/>
    </xf>
    <xf numFmtId="2" fontId="6" fillId="0" borderId="0" xfId="3" applyNumberFormat="1" applyFont="1" applyFill="1" applyAlignment="1">
      <alignment horizontal="center" vertical="center" wrapText="1"/>
    </xf>
    <xf numFmtId="3" fontId="20" fillId="2" borderId="0" xfId="3" applyNumberFormat="1" applyFont="1" applyFill="1" applyBorder="1" applyAlignment="1">
      <alignment vertical="center" wrapText="1"/>
    </xf>
    <xf numFmtId="3" fontId="20" fillId="0" borderId="0" xfId="3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vertical="center" wrapText="1"/>
    </xf>
    <xf numFmtId="3" fontId="2" fillId="2" borderId="0" xfId="3" applyNumberFormat="1" applyFont="1" applyFill="1" applyBorder="1" applyAlignment="1">
      <alignment horizontal="center" vertical="center" wrapText="1"/>
    </xf>
    <xf numFmtId="2" fontId="2" fillId="0" borderId="0" xfId="3" applyNumberFormat="1" applyFont="1" applyFill="1" applyBorder="1" applyAlignment="1">
      <alignment horizontal="center" vertical="center" wrapText="1"/>
    </xf>
    <xf numFmtId="0" fontId="21" fillId="0" borderId="0" xfId="3" applyFont="1" applyFill="1" applyAlignment="1">
      <alignment vertical="center" wrapText="1"/>
    </xf>
    <xf numFmtId="0" fontId="2" fillId="3" borderId="2" xfId="3" applyFont="1" applyFill="1" applyBorder="1" applyAlignment="1">
      <alignment horizontal="center" vertical="center"/>
    </xf>
    <xf numFmtId="1" fontId="2" fillId="3" borderId="20" xfId="3" applyNumberFormat="1" applyFont="1" applyFill="1" applyBorder="1" applyAlignment="1">
      <alignment horizontal="center" vertical="center"/>
    </xf>
    <xf numFmtId="0" fontId="2" fillId="3" borderId="9" xfId="3" applyFont="1" applyFill="1" applyBorder="1" applyAlignment="1">
      <alignment horizontal="center" vertical="center"/>
    </xf>
    <xf numFmtId="49" fontId="2" fillId="3" borderId="9" xfId="3" applyNumberFormat="1" applyFont="1" applyFill="1" applyBorder="1" applyAlignment="1">
      <alignment horizontal="center" vertical="center"/>
    </xf>
    <xf numFmtId="2" fontId="2" fillId="3" borderId="9" xfId="3" applyNumberFormat="1" applyFont="1" applyFill="1" applyBorder="1" applyAlignment="1">
      <alignment horizontal="center" vertical="center"/>
    </xf>
    <xf numFmtId="4" fontId="2" fillId="0" borderId="21" xfId="3" applyNumberFormat="1" applyFont="1" applyFill="1" applyBorder="1" applyAlignment="1">
      <alignment horizontal="center" vertical="center"/>
    </xf>
    <xf numFmtId="0" fontId="22" fillId="0" borderId="23" xfId="3" applyFont="1" applyFill="1" applyBorder="1" applyAlignment="1">
      <alignment horizontal="center" vertical="center" wrapText="1"/>
    </xf>
    <xf numFmtId="1" fontId="2" fillId="3" borderId="24" xfId="3" applyNumberFormat="1" applyFont="1" applyFill="1" applyBorder="1" applyAlignment="1">
      <alignment horizontal="center" vertical="center" wrapText="1"/>
    </xf>
    <xf numFmtId="1" fontId="2" fillId="3" borderId="17" xfId="3" applyNumberFormat="1" applyFont="1" applyFill="1" applyBorder="1" applyAlignment="1">
      <alignment horizontal="center" vertical="center" wrapText="1"/>
    </xf>
    <xf numFmtId="0" fontId="2" fillId="3" borderId="8" xfId="3" applyFont="1" applyFill="1" applyBorder="1" applyAlignment="1">
      <alignment horizontal="center" vertical="center" wrapText="1"/>
    </xf>
    <xf numFmtId="49" fontId="2" fillId="3" borderId="38" xfId="3" applyNumberFormat="1" applyFont="1" applyFill="1" applyBorder="1" applyAlignment="1">
      <alignment vertical="top" wrapText="1"/>
    </xf>
    <xf numFmtId="49" fontId="2" fillId="3" borderId="36" xfId="3" applyNumberFormat="1" applyFont="1" applyFill="1" applyBorder="1" applyAlignment="1">
      <alignment vertical="top" wrapText="1"/>
    </xf>
    <xf numFmtId="0" fontId="3" fillId="0" borderId="0" xfId="3" applyFont="1" applyFill="1" applyAlignment="1">
      <alignment vertical="center" wrapText="1"/>
    </xf>
    <xf numFmtId="1" fontId="3" fillId="3" borderId="16" xfId="3" applyNumberFormat="1" applyFont="1" applyFill="1" applyBorder="1" applyAlignment="1">
      <alignment horizontal="center" vertical="center" wrapText="1"/>
    </xf>
    <xf numFmtId="164" fontId="3" fillId="3" borderId="7" xfId="3" applyNumberFormat="1" applyFont="1" applyFill="1" applyBorder="1" applyAlignment="1" applyProtection="1">
      <alignment horizontal="center" vertical="center" wrapText="1"/>
      <protection locked="0"/>
    </xf>
    <xf numFmtId="0" fontId="3" fillId="3" borderId="27" xfId="3" applyFont="1" applyFill="1" applyBorder="1" applyAlignment="1" applyProtection="1">
      <alignment vertical="top" wrapText="1"/>
      <protection locked="0"/>
    </xf>
    <xf numFmtId="0" fontId="3" fillId="3" borderId="28" xfId="3" applyFont="1" applyFill="1" applyBorder="1" applyAlignment="1" applyProtection="1">
      <alignment vertical="top" wrapText="1"/>
      <protection locked="0"/>
    </xf>
    <xf numFmtId="1" fontId="3" fillId="3" borderId="15" xfId="3" applyNumberFormat="1" applyFont="1" applyFill="1" applyBorder="1" applyAlignment="1">
      <alignment horizontal="center" vertical="center" wrapText="1"/>
    </xf>
    <xf numFmtId="164" fontId="3" fillId="3" borderId="5" xfId="3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4" quotePrefix="1" applyFont="1" applyFill="1" applyBorder="1" applyAlignment="1">
      <alignment horizontal="left" vertical="center" wrapText="1"/>
    </xf>
    <xf numFmtId="0" fontId="3" fillId="3" borderId="5" xfId="3" applyFont="1" applyFill="1" applyBorder="1" applyAlignment="1">
      <alignment horizontal="center" vertical="center" wrapText="1"/>
    </xf>
    <xf numFmtId="4" fontId="3" fillId="3" borderId="5" xfId="3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vertical="top" wrapText="1"/>
      <protection locked="0"/>
    </xf>
    <xf numFmtId="0" fontId="3" fillId="0" borderId="10" xfId="0" applyFont="1" applyFill="1" applyBorder="1" applyAlignment="1" applyProtection="1">
      <alignment vertical="top" wrapText="1"/>
      <protection locked="0"/>
    </xf>
    <xf numFmtId="0" fontId="3" fillId="0" borderId="31" xfId="0" applyFont="1" applyFill="1" applyBorder="1" applyAlignment="1" applyProtection="1">
      <alignment vertical="top" wrapText="1"/>
      <protection locked="0"/>
    </xf>
    <xf numFmtId="164" fontId="3" fillId="0" borderId="4" xfId="0" applyNumberFormat="1" applyFont="1" applyFill="1" applyBorder="1" applyAlignment="1" applyProtection="1">
      <alignment vertical="center"/>
      <protection locked="0"/>
    </xf>
    <xf numFmtId="0" fontId="3" fillId="0" borderId="2" xfId="0" quotePrefix="1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>
      <alignment horizontal="center" vertical="center"/>
    </xf>
    <xf numFmtId="164" fontId="3" fillId="3" borderId="2" xfId="3" applyNumberFormat="1" applyFont="1" applyFill="1" applyBorder="1" applyAlignment="1" applyProtection="1">
      <alignment horizontal="center" vertical="center" wrapText="1"/>
      <protection locked="0"/>
    </xf>
    <xf numFmtId="0" fontId="3" fillId="3" borderId="11" xfId="4" applyFont="1" applyFill="1" applyBorder="1" applyAlignment="1">
      <alignment vertical="top" wrapText="1"/>
    </xf>
    <xf numFmtId="0" fontId="3" fillId="3" borderId="10" xfId="4" applyFont="1" applyFill="1" applyBorder="1" applyAlignment="1">
      <alignment vertical="top" wrapText="1"/>
    </xf>
    <xf numFmtId="164" fontId="3" fillId="3" borderId="4" xfId="3" applyNumberFormat="1" applyFont="1" applyFill="1" applyBorder="1" applyAlignment="1" applyProtection="1">
      <alignment vertical="center" wrapText="1"/>
      <protection locked="0"/>
    </xf>
    <xf numFmtId="0" fontId="3" fillId="3" borderId="15" xfId="4" applyFont="1" applyFill="1" applyBorder="1" applyAlignment="1">
      <alignment horizontal="left" vertical="center" wrapText="1"/>
    </xf>
    <xf numFmtId="0" fontId="3" fillId="3" borderId="11" xfId="3" applyFont="1" applyFill="1" applyBorder="1" applyAlignment="1">
      <alignment vertical="center" wrapText="1"/>
    </xf>
    <xf numFmtId="164" fontId="3" fillId="3" borderId="5" xfId="3" applyNumberFormat="1" applyFont="1" applyFill="1" applyBorder="1" applyAlignment="1" applyProtection="1">
      <alignment vertical="center" wrapText="1"/>
      <protection locked="0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3" borderId="2" xfId="4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" fontId="2" fillId="0" borderId="35" xfId="3" applyNumberFormat="1" applyFont="1" applyFill="1" applyBorder="1" applyAlignment="1">
      <alignment horizontal="center" vertical="center"/>
    </xf>
    <xf numFmtId="1" fontId="3" fillId="0" borderId="1" xfId="3" applyNumberFormat="1" applyFont="1" applyFill="1" applyBorder="1" applyAlignment="1">
      <alignment horizontal="center" vertical="center"/>
    </xf>
    <xf numFmtId="1" fontId="3" fillId="0" borderId="0" xfId="3" applyNumberFormat="1" applyFont="1" applyFill="1" applyBorder="1" applyAlignment="1">
      <alignment horizontal="center" vertical="center"/>
    </xf>
    <xf numFmtId="49" fontId="3" fillId="0" borderId="5" xfId="0" quotePrefix="1" applyNumberFormat="1" applyFont="1" applyFill="1" applyBorder="1" applyAlignment="1">
      <alignment horizontal="left" vertical="top" wrapText="1"/>
    </xf>
    <xf numFmtId="49" fontId="2" fillId="0" borderId="36" xfId="0" applyNumberFormat="1" applyFont="1" applyFill="1" applyBorder="1" applyAlignment="1">
      <alignment vertical="top" wrapText="1"/>
    </xf>
    <xf numFmtId="49" fontId="2" fillId="0" borderId="37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" fontId="2" fillId="3" borderId="35" xfId="3" applyNumberFormat="1" applyFont="1" applyFill="1" applyBorder="1" applyAlignment="1">
      <alignment horizontal="center" vertical="center" wrapText="1"/>
    </xf>
    <xf numFmtId="1" fontId="2" fillId="3" borderId="13" xfId="3" applyNumberFormat="1" applyFont="1" applyFill="1" applyBorder="1" applyAlignment="1">
      <alignment horizontal="center" vertical="center" wrapText="1"/>
    </xf>
    <xf numFmtId="0" fontId="2" fillId="3" borderId="1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3" fillId="0" borderId="0" xfId="6" applyFont="1" applyFill="1" applyBorder="1" applyAlignment="1">
      <alignment vertical="center" wrapText="1"/>
    </xf>
    <xf numFmtId="0" fontId="3" fillId="3" borderId="16" xfId="3" applyFont="1" applyFill="1" applyBorder="1" applyAlignment="1">
      <alignment horizontal="center" vertical="center" wrapText="1"/>
    </xf>
    <xf numFmtId="0" fontId="3" fillId="3" borderId="7" xfId="3" applyFont="1" applyFill="1" applyBorder="1" applyAlignment="1">
      <alignment horizontal="center" vertical="center" wrapText="1"/>
    </xf>
    <xf numFmtId="49" fontId="3" fillId="3" borderId="27" xfId="3" quotePrefix="1" applyNumberFormat="1" applyFont="1" applyFill="1" applyBorder="1" applyAlignment="1">
      <alignment vertical="top" wrapText="1"/>
    </xf>
    <xf numFmtId="49" fontId="3" fillId="3" borderId="28" xfId="3" quotePrefix="1" applyNumberFormat="1" applyFont="1" applyFill="1" applyBorder="1" applyAlignment="1">
      <alignment vertical="top" wrapText="1"/>
    </xf>
    <xf numFmtId="0" fontId="3" fillId="3" borderId="15" xfId="3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vertical="center" wrapText="1"/>
    </xf>
    <xf numFmtId="49" fontId="3" fillId="3" borderId="11" xfId="3" quotePrefix="1" applyNumberFormat="1" applyFont="1" applyFill="1" applyBorder="1" applyAlignment="1">
      <alignment vertical="center" wrapText="1"/>
    </xf>
    <xf numFmtId="49" fontId="3" fillId="3" borderId="10" xfId="3" quotePrefix="1" applyNumberFormat="1" applyFont="1" applyFill="1" applyBorder="1" applyAlignment="1">
      <alignment vertical="center" wrapText="1"/>
    </xf>
    <xf numFmtId="0" fontId="3" fillId="3" borderId="5" xfId="3" applyFont="1" applyFill="1" applyBorder="1" applyAlignment="1">
      <alignment vertical="center" wrapText="1"/>
    </xf>
    <xf numFmtId="49" fontId="3" fillId="3" borderId="2" xfId="3" quotePrefix="1" applyNumberFormat="1" applyFont="1" applyFill="1" applyBorder="1" applyAlignment="1">
      <alignment horizontal="left" vertical="center" wrapText="1"/>
    </xf>
    <xf numFmtId="0" fontId="3" fillId="0" borderId="0" xfId="3" applyFont="1" applyFill="1" applyAlignment="1">
      <alignment vertical="center"/>
    </xf>
    <xf numFmtId="49" fontId="2" fillId="3" borderId="39" xfId="3" applyNumberFormat="1" applyFont="1" applyFill="1" applyBorder="1" applyAlignment="1">
      <alignment vertical="top" wrapText="1"/>
    </xf>
    <xf numFmtId="49" fontId="3" fillId="3" borderId="27" xfId="3" applyNumberFormat="1" applyFont="1" applyFill="1" applyBorder="1" applyAlignment="1">
      <alignment vertical="center" wrapText="1"/>
    </xf>
    <xf numFmtId="49" fontId="3" fillId="3" borderId="28" xfId="3" applyNumberFormat="1" applyFont="1" applyFill="1" applyBorder="1" applyAlignment="1">
      <alignment vertical="center" wrapText="1"/>
    </xf>
    <xf numFmtId="3" fontId="5" fillId="0" borderId="0" xfId="3" applyNumberFormat="1" applyFont="1" applyFill="1" applyBorder="1" applyAlignment="1">
      <alignment horizontal="center" vertical="center" wrapText="1"/>
    </xf>
    <xf numFmtId="0" fontId="2" fillId="3" borderId="5" xfId="3" applyFont="1" applyFill="1" applyBorder="1" applyAlignment="1">
      <alignment vertical="center" wrapText="1"/>
    </xf>
    <xf numFmtId="49" fontId="3" fillId="0" borderId="11" xfId="3" quotePrefix="1" applyNumberFormat="1" applyFont="1" applyFill="1" applyBorder="1" applyAlignment="1">
      <alignment vertical="center" wrapText="1"/>
    </xf>
    <xf numFmtId="49" fontId="3" fillId="3" borderId="11" xfId="3" applyNumberFormat="1" applyFont="1" applyFill="1" applyBorder="1" applyAlignment="1">
      <alignment vertical="center" wrapText="1"/>
    </xf>
    <xf numFmtId="49" fontId="3" fillId="3" borderId="10" xfId="3" applyNumberFormat="1" applyFont="1" applyFill="1" applyBorder="1" applyAlignment="1">
      <alignment vertical="center" wrapText="1"/>
    </xf>
    <xf numFmtId="49" fontId="3" fillId="3" borderId="15" xfId="3" quotePrefix="1" applyNumberFormat="1" applyFont="1" applyFill="1" applyBorder="1" applyAlignment="1">
      <alignment horizontal="left" vertical="center" wrapText="1"/>
    </xf>
    <xf numFmtId="0" fontId="2" fillId="3" borderId="35" xfId="3" applyFont="1" applyFill="1" applyBorder="1" applyAlignment="1">
      <alignment horizontal="center" vertical="center" wrapText="1"/>
    </xf>
    <xf numFmtId="0" fontId="2" fillId="3" borderId="13" xfId="3" applyFont="1" applyFill="1" applyBorder="1" applyAlignment="1">
      <alignment horizontal="center" vertical="center" wrapText="1"/>
    </xf>
    <xf numFmtId="49" fontId="3" fillId="3" borderId="2" xfId="3" applyNumberFormat="1" applyFont="1" applyFill="1" applyBorder="1" applyAlignment="1">
      <alignment horizontal="left" vertical="center" wrapText="1"/>
    </xf>
    <xf numFmtId="0" fontId="3" fillId="3" borderId="5" xfId="3" applyFont="1" applyFill="1" applyBorder="1" applyAlignment="1">
      <alignment horizontal="center" vertical="top" wrapText="1"/>
    </xf>
    <xf numFmtId="49" fontId="3" fillId="3" borderId="14" xfId="3" quotePrefix="1" applyNumberFormat="1" applyFont="1" applyFill="1" applyBorder="1" applyAlignment="1">
      <alignment horizontal="left" vertical="center" wrapText="1"/>
    </xf>
    <xf numFmtId="0" fontId="3" fillId="3" borderId="2" xfId="7" quotePrefix="1" applyFont="1" applyFill="1" applyBorder="1" applyAlignment="1">
      <alignment horizontal="center" vertical="center" wrapText="1"/>
    </xf>
    <xf numFmtId="0" fontId="3" fillId="3" borderId="2" xfId="7" applyFont="1" applyFill="1" applyBorder="1" applyAlignment="1">
      <alignment horizontal="center" vertical="center" wrapText="1"/>
    </xf>
    <xf numFmtId="0" fontId="3" fillId="3" borderId="11" xfId="7" applyFont="1" applyFill="1" applyBorder="1" applyAlignment="1">
      <alignment vertical="center" wrapText="1"/>
    </xf>
    <xf numFmtId="0" fontId="3" fillId="3" borderId="10" xfId="7" applyFont="1" applyFill="1" applyBorder="1" applyAlignment="1">
      <alignment vertical="center" wrapText="1"/>
    </xf>
    <xf numFmtId="0" fontId="3" fillId="3" borderId="12" xfId="7" quotePrefix="1" applyFont="1" applyFill="1" applyBorder="1" applyAlignment="1">
      <alignment horizontal="left" vertical="center" wrapText="1"/>
    </xf>
    <xf numFmtId="1" fontId="3" fillId="3" borderId="26" xfId="3" applyNumberFormat="1" applyFont="1" applyFill="1" applyBorder="1" applyAlignment="1">
      <alignment horizontal="center" vertical="center" wrapText="1"/>
    </xf>
    <xf numFmtId="1" fontId="3" fillId="3" borderId="30" xfId="3" applyNumberFormat="1" applyFont="1" applyFill="1" applyBorder="1" applyAlignment="1">
      <alignment horizontal="center" vertical="center" wrapText="1"/>
    </xf>
    <xf numFmtId="0" fontId="3" fillId="3" borderId="3" xfId="7" quotePrefix="1" applyFont="1" applyFill="1" applyBorder="1" applyAlignment="1">
      <alignment horizontal="center" vertical="center" wrapText="1"/>
    </xf>
    <xf numFmtId="0" fontId="3" fillId="3" borderId="34" xfId="7" applyFont="1" applyFill="1" applyBorder="1" applyAlignment="1">
      <alignment vertical="center" wrapText="1"/>
    </xf>
    <xf numFmtId="0" fontId="3" fillId="3" borderId="41" xfId="7" applyFont="1" applyFill="1" applyBorder="1" applyAlignment="1">
      <alignment vertical="center" wrapText="1"/>
    </xf>
    <xf numFmtId="0" fontId="3" fillId="3" borderId="5" xfId="7" quotePrefix="1" applyFont="1" applyFill="1" applyBorder="1" applyAlignment="1">
      <alignment horizontal="center" vertical="center" wrapText="1"/>
    </xf>
    <xf numFmtId="0" fontId="3" fillId="0" borderId="15" xfId="3" quotePrefix="1" applyFont="1" applyFill="1" applyBorder="1" applyAlignment="1">
      <alignment horizontal="left" vertical="center" wrapText="1"/>
    </xf>
    <xf numFmtId="1" fontId="3" fillId="3" borderId="46" xfId="3" applyNumberFormat="1" applyFont="1" applyFill="1" applyBorder="1" applyAlignment="1">
      <alignment horizontal="center" vertical="center" wrapText="1"/>
    </xf>
    <xf numFmtId="0" fontId="3" fillId="3" borderId="2" xfId="3" quotePrefix="1" applyFont="1" applyFill="1" applyBorder="1" applyAlignment="1">
      <alignment horizontal="center" vertical="center" wrapText="1"/>
    </xf>
    <xf numFmtId="1" fontId="3" fillId="3" borderId="15" xfId="7" applyNumberFormat="1" applyFont="1" applyFill="1" applyBorder="1" applyAlignment="1">
      <alignment horizontal="center" vertical="center" wrapText="1"/>
    </xf>
    <xf numFmtId="49" fontId="3" fillId="3" borderId="9" xfId="3" quotePrefix="1" applyNumberFormat="1" applyFont="1" applyFill="1" applyBorder="1" applyAlignment="1">
      <alignment horizontal="left" vertical="center" wrapText="1"/>
    </xf>
    <xf numFmtId="4" fontId="3" fillId="3" borderId="9" xfId="3" applyNumberFormat="1" applyFont="1" applyFill="1" applyBorder="1" applyAlignment="1">
      <alignment horizontal="center" vertical="center" wrapText="1"/>
    </xf>
    <xf numFmtId="49" fontId="3" fillId="3" borderId="11" xfId="2" applyNumberFormat="1" applyFont="1" applyFill="1" applyBorder="1" applyAlignment="1">
      <alignment horizontal="left" vertical="center" wrapText="1"/>
    </xf>
    <xf numFmtId="1" fontId="3" fillId="3" borderId="4" xfId="2" applyNumberFormat="1" applyFont="1" applyFill="1" applyBorder="1" applyAlignment="1">
      <alignment horizontal="center" vertical="center" wrapText="1"/>
    </xf>
    <xf numFmtId="49" fontId="3" fillId="3" borderId="2" xfId="2" applyNumberFormat="1" applyFont="1" applyFill="1" applyBorder="1" applyAlignment="1">
      <alignment horizontal="left" vertical="center" wrapText="1"/>
    </xf>
    <xf numFmtId="0" fontId="3" fillId="3" borderId="2" xfId="2" applyFont="1" applyFill="1" applyBorder="1" applyAlignment="1">
      <alignment horizontal="center" vertical="center" wrapText="1"/>
    </xf>
    <xf numFmtId="49" fontId="3" fillId="3" borderId="25" xfId="2" applyNumberFormat="1" applyFont="1" applyFill="1" applyBorder="1" applyAlignment="1">
      <alignment horizontal="left" vertical="top" wrapText="1"/>
    </xf>
    <xf numFmtId="49" fontId="3" fillId="3" borderId="11" xfId="2" applyNumberFormat="1" applyFont="1" applyFill="1" applyBorder="1" applyAlignment="1">
      <alignment horizontal="left" vertical="top" wrapText="1"/>
    </xf>
    <xf numFmtId="0" fontId="3" fillId="3" borderId="41" xfId="2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center" vertical="center" wrapText="1"/>
    </xf>
    <xf numFmtId="2" fontId="3" fillId="0" borderId="0" xfId="3" applyNumberFormat="1" applyFont="1" applyFill="1" applyAlignment="1">
      <alignment vertical="center" wrapText="1"/>
    </xf>
    <xf numFmtId="0" fontId="3" fillId="0" borderId="0" xfId="5" applyNumberFormat="1" applyFont="1" applyFill="1" applyBorder="1" applyAlignment="1" applyProtection="1">
      <alignment vertical="center"/>
    </xf>
    <xf numFmtId="0" fontId="23" fillId="0" borderId="0" xfId="3" applyFont="1" applyFill="1" applyAlignment="1">
      <alignment vertical="center" wrapText="1"/>
    </xf>
    <xf numFmtId="0" fontId="3" fillId="0" borderId="11" xfId="1" quotePrefix="1" applyFont="1" applyFill="1" applyBorder="1" applyAlignment="1">
      <alignment vertical="center" wrapText="1"/>
    </xf>
    <xf numFmtId="49" fontId="3" fillId="3" borderId="41" xfId="3" applyNumberFormat="1" applyFont="1" applyFill="1" applyBorder="1" applyAlignment="1">
      <alignment vertical="center" wrapText="1"/>
    </xf>
    <xf numFmtId="1" fontId="3" fillId="0" borderId="30" xfId="3" applyNumberFormat="1" applyFont="1" applyFill="1" applyBorder="1" applyAlignment="1">
      <alignment horizontal="center" vertical="center"/>
    </xf>
    <xf numFmtId="1" fontId="3" fillId="3" borderId="24" xfId="3" applyNumberFormat="1" applyFont="1" applyFill="1" applyBorder="1" applyAlignment="1">
      <alignment horizontal="center" vertical="center" wrapText="1"/>
    </xf>
    <xf numFmtId="0" fontId="3" fillId="3" borderId="26" xfId="3" applyFont="1" applyFill="1" applyBorder="1" applyAlignment="1">
      <alignment horizontal="center" vertical="center" wrapText="1"/>
    </xf>
    <xf numFmtId="0" fontId="3" fillId="3" borderId="30" xfId="3" applyFont="1" applyFill="1" applyBorder="1" applyAlignment="1">
      <alignment horizontal="center" vertical="center" wrapText="1"/>
    </xf>
    <xf numFmtId="1" fontId="3" fillId="3" borderId="30" xfId="7" applyNumberFormat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/>
    </xf>
    <xf numFmtId="1" fontId="3" fillId="3" borderId="0" xfId="7" applyNumberFormat="1" applyFont="1" applyFill="1" applyBorder="1" applyAlignment="1">
      <alignment horizontal="center" vertical="center" wrapText="1"/>
    </xf>
    <xf numFmtId="0" fontId="3" fillId="0" borderId="2" xfId="3" quotePrefix="1" applyFont="1" applyFill="1" applyBorder="1" applyAlignment="1">
      <alignment horizontal="left" vertical="center" wrapText="1"/>
    </xf>
    <xf numFmtId="0" fontId="2" fillId="3" borderId="38" xfId="3" applyFont="1" applyFill="1" applyBorder="1" applyAlignment="1">
      <alignment vertical="top" wrapText="1"/>
    </xf>
    <xf numFmtId="0" fontId="2" fillId="3" borderId="36" xfId="3" applyFont="1" applyFill="1" applyBorder="1" applyAlignment="1">
      <alignment vertical="top" wrapText="1"/>
    </xf>
    <xf numFmtId="169" fontId="3" fillId="3" borderId="7" xfId="3" applyNumberFormat="1" applyFont="1" applyFill="1" applyBorder="1" applyAlignment="1">
      <alignment horizontal="center" vertical="center" wrapText="1"/>
    </xf>
    <xf numFmtId="0" fontId="3" fillId="0" borderId="27" xfId="3" quotePrefix="1" applyFont="1" applyFill="1" applyBorder="1" applyAlignment="1">
      <alignment vertical="top" wrapText="1"/>
    </xf>
    <xf numFmtId="0" fontId="3" fillId="0" borderId="28" xfId="3" quotePrefix="1" applyFont="1" applyFill="1" applyBorder="1" applyAlignment="1">
      <alignment vertical="top" wrapText="1"/>
    </xf>
    <xf numFmtId="0" fontId="3" fillId="0" borderId="29" xfId="3" quotePrefix="1" applyFont="1" applyFill="1" applyBorder="1" applyAlignment="1">
      <alignment vertical="top" wrapText="1"/>
    </xf>
    <xf numFmtId="169" fontId="3" fillId="3" borderId="5" xfId="3" applyNumberFormat="1" applyFont="1" applyFill="1" applyBorder="1" applyAlignment="1">
      <alignment horizontal="center" vertical="center" wrapText="1"/>
    </xf>
    <xf numFmtId="0" fontId="3" fillId="0" borderId="14" xfId="3" quotePrefix="1" applyFont="1" applyFill="1" applyBorder="1" applyAlignment="1">
      <alignment horizontal="left" vertical="center" wrapText="1"/>
    </xf>
    <xf numFmtId="169" fontId="3" fillId="3" borderId="2" xfId="3" applyNumberFormat="1" applyFont="1" applyFill="1" applyBorder="1" applyAlignment="1">
      <alignment horizontal="center" vertical="center" wrapText="1"/>
    </xf>
    <xf numFmtId="0" fontId="3" fillId="3" borderId="11" xfId="3" quotePrefix="1" applyFont="1" applyFill="1" applyBorder="1" applyAlignment="1">
      <alignment vertical="top" wrapText="1"/>
    </xf>
    <xf numFmtId="0" fontId="3" fillId="3" borderId="10" xfId="3" quotePrefix="1" applyFont="1" applyFill="1" applyBorder="1" applyAlignment="1">
      <alignment vertical="top" wrapText="1"/>
    </xf>
    <xf numFmtId="169" fontId="3" fillId="3" borderId="4" xfId="3" applyNumberFormat="1" applyFont="1" applyFill="1" applyBorder="1" applyAlignment="1">
      <alignment vertical="center" wrapText="1"/>
    </xf>
    <xf numFmtId="0" fontId="3" fillId="3" borderId="2" xfId="3" quotePrefix="1" applyFont="1" applyFill="1" applyBorder="1" applyAlignment="1">
      <alignment horizontal="left" vertical="center" wrapText="1"/>
    </xf>
    <xf numFmtId="1" fontId="2" fillId="3" borderId="30" xfId="3" applyNumberFormat="1" applyFont="1" applyFill="1" applyBorder="1" applyAlignment="1">
      <alignment horizontal="center" vertical="center" wrapText="1"/>
    </xf>
    <xf numFmtId="1" fontId="2" fillId="3" borderId="15" xfId="3" applyNumberFormat="1" applyFont="1" applyFill="1" applyBorder="1" applyAlignment="1">
      <alignment horizontal="center" vertical="center" wrapText="1"/>
    </xf>
    <xf numFmtId="1" fontId="3" fillId="3" borderId="2" xfId="2" applyNumberFormat="1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1" fontId="3" fillId="3" borderId="5" xfId="2" applyNumberFormat="1" applyFont="1" applyFill="1" applyBorder="1" applyAlignment="1">
      <alignment horizontal="center" vertical="center" wrapText="1"/>
    </xf>
    <xf numFmtId="49" fontId="3" fillId="3" borderId="25" xfId="2" applyNumberFormat="1" applyFont="1" applyFill="1" applyBorder="1" applyAlignment="1">
      <alignment horizontal="left" vertical="center" wrapText="1"/>
    </xf>
    <xf numFmtId="0" fontId="3" fillId="3" borderId="10" xfId="3" applyFont="1" applyFill="1" applyBorder="1" applyAlignment="1">
      <alignment horizontal="center" vertical="center" wrapText="1"/>
    </xf>
    <xf numFmtId="1" fontId="3" fillId="3" borderId="3" xfId="2" applyNumberFormat="1" applyFont="1" applyFill="1" applyBorder="1" applyAlignment="1">
      <alignment horizontal="center" vertical="center" wrapText="1"/>
    </xf>
    <xf numFmtId="0" fontId="3" fillId="3" borderId="25" xfId="7" quotePrefix="1" applyFont="1" applyFill="1" applyBorder="1" applyAlignment="1">
      <alignment horizontal="center" vertical="center" wrapText="1"/>
    </xf>
    <xf numFmtId="49" fontId="3" fillId="3" borderId="3" xfId="2" applyNumberFormat="1" applyFont="1" applyFill="1" applyBorder="1" applyAlignment="1">
      <alignment horizontal="left" vertical="center" wrapText="1"/>
    </xf>
    <xf numFmtId="0" fontId="3" fillId="3" borderId="3" xfId="7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3" borderId="10" xfId="7" applyFont="1" applyFill="1" applyBorder="1" applyAlignment="1">
      <alignment horizontal="center" vertical="center" wrapText="1"/>
    </xf>
    <xf numFmtId="49" fontId="3" fillId="3" borderId="4" xfId="2" applyNumberFormat="1" applyFont="1" applyFill="1" applyBorder="1" applyAlignment="1">
      <alignment horizontal="left" vertical="center" wrapText="1"/>
    </xf>
    <xf numFmtId="0" fontId="3" fillId="3" borderId="4" xfId="7" applyFont="1" applyFill="1" applyBorder="1" applyAlignment="1">
      <alignment horizontal="center" vertical="center" wrapText="1"/>
    </xf>
    <xf numFmtId="1" fontId="2" fillId="3" borderId="0" xfId="3" applyNumberFormat="1" applyFont="1" applyFill="1" applyBorder="1" applyAlignment="1">
      <alignment horizontal="center" vertical="center" wrapText="1"/>
    </xf>
    <xf numFmtId="49" fontId="3" fillId="3" borderId="25" xfId="3" applyNumberFormat="1" applyFont="1" applyFill="1" applyBorder="1" applyAlignment="1">
      <alignment vertical="top" wrapText="1"/>
    </xf>
    <xf numFmtId="0" fontId="3" fillId="3" borderId="27" xfId="4" applyFont="1" applyFill="1" applyBorder="1" applyAlignment="1">
      <alignment vertical="top" wrapText="1"/>
    </xf>
    <xf numFmtId="49" fontId="3" fillId="3" borderId="11" xfId="3" quotePrefix="1" applyNumberFormat="1" applyFont="1" applyFill="1" applyBorder="1" applyAlignment="1">
      <alignment vertical="top" wrapText="1"/>
    </xf>
    <xf numFmtId="0" fontId="2" fillId="3" borderId="2" xfId="3" applyFont="1" applyFill="1" applyBorder="1" applyAlignment="1">
      <alignment horizontal="center" vertical="center" wrapText="1"/>
    </xf>
    <xf numFmtId="1" fontId="2" fillId="3" borderId="47" xfId="3" applyNumberFormat="1" applyFont="1" applyFill="1" applyBorder="1" applyAlignment="1">
      <alignment horizontal="center" vertical="center" wrapText="1"/>
    </xf>
    <xf numFmtId="1" fontId="2" fillId="3" borderId="48" xfId="3" applyNumberFormat="1" applyFont="1" applyFill="1" applyBorder="1" applyAlignment="1">
      <alignment horizontal="center" vertical="center" wrapText="1"/>
    </xf>
    <xf numFmtId="0" fontId="2" fillId="3" borderId="49" xfId="3" applyFont="1" applyFill="1" applyBorder="1" applyAlignment="1">
      <alignment horizontal="center" vertical="center" wrapText="1"/>
    </xf>
    <xf numFmtId="49" fontId="2" fillId="3" borderId="50" xfId="3" applyNumberFormat="1" applyFont="1" applyFill="1" applyBorder="1" applyAlignment="1">
      <alignment vertical="top" wrapText="1"/>
    </xf>
    <xf numFmtId="49" fontId="2" fillId="3" borderId="51" xfId="3" applyNumberFormat="1" applyFont="1" applyFill="1" applyBorder="1" applyAlignment="1">
      <alignment vertical="top" wrapText="1"/>
    </xf>
    <xf numFmtId="0" fontId="6" fillId="3" borderId="0" xfId="3" applyFont="1" applyFill="1" applyBorder="1" applyAlignment="1">
      <alignment horizontal="center" vertical="center" wrapText="1"/>
    </xf>
    <xf numFmtId="0" fontId="6" fillId="3" borderId="53" xfId="3" applyFont="1" applyFill="1" applyBorder="1" applyAlignment="1">
      <alignment horizontal="center" vertical="center" wrapText="1"/>
    </xf>
    <xf numFmtId="1" fontId="3" fillId="3" borderId="54" xfId="2" applyNumberFormat="1" applyFont="1" applyFill="1" applyBorder="1" applyAlignment="1">
      <alignment horizontal="center" vertical="center" wrapText="1"/>
    </xf>
    <xf numFmtId="49" fontId="3" fillId="3" borderId="54" xfId="2" applyNumberFormat="1" applyFont="1" applyFill="1" applyBorder="1" applyAlignment="1">
      <alignment horizontal="left" vertical="center" wrapText="1"/>
    </xf>
    <xf numFmtId="0" fontId="3" fillId="3" borderId="54" xfId="7" applyFont="1" applyFill="1" applyBorder="1" applyAlignment="1">
      <alignment horizontal="center" vertical="center" wrapText="1"/>
    </xf>
    <xf numFmtId="0" fontId="6" fillId="3" borderId="30" xfId="3" applyFont="1" applyFill="1" applyBorder="1" applyAlignment="1">
      <alignment horizontal="center" vertical="center" wrapText="1"/>
    </xf>
    <xf numFmtId="1" fontId="3" fillId="3" borderId="30" xfId="3" quotePrefix="1" applyNumberFormat="1" applyFont="1" applyFill="1" applyBorder="1" applyAlignment="1">
      <alignment horizontal="center" vertical="center" wrapText="1"/>
    </xf>
    <xf numFmtId="0" fontId="28" fillId="0" borderId="0" xfId="3" applyFont="1" applyFill="1" applyAlignment="1">
      <alignment vertical="center" wrapText="1"/>
    </xf>
    <xf numFmtId="0" fontId="3" fillId="3" borderId="12" xfId="7" quotePrefix="1" applyFont="1" applyFill="1" applyBorder="1" applyAlignment="1">
      <alignment horizontal="left" vertical="top" wrapText="1"/>
    </xf>
    <xf numFmtId="1" fontId="3" fillId="3" borderId="30" xfId="7" quotePrefix="1" applyNumberFormat="1" applyFont="1" applyFill="1" applyBorder="1" applyAlignment="1">
      <alignment horizontal="center" vertical="center" wrapText="1"/>
    </xf>
    <xf numFmtId="0" fontId="3" fillId="3" borderId="8" xfId="7" applyFont="1" applyFill="1" applyBorder="1" applyAlignment="1">
      <alignment horizontal="center" vertical="center" wrapText="1"/>
    </xf>
    <xf numFmtId="0" fontId="3" fillId="3" borderId="4" xfId="7" quotePrefix="1" applyFont="1" applyFill="1" applyBorder="1" applyAlignment="1">
      <alignment horizontal="center" vertical="center" wrapText="1"/>
    </xf>
    <xf numFmtId="0" fontId="6" fillId="3" borderId="56" xfId="3" applyFont="1" applyFill="1" applyBorder="1" applyAlignment="1">
      <alignment horizontal="center" vertical="center" wrapText="1"/>
    </xf>
    <xf numFmtId="2" fontId="3" fillId="0" borderId="33" xfId="0" applyNumberFormat="1" applyFont="1" applyFill="1" applyBorder="1" applyAlignment="1">
      <alignment horizontal="center" vertical="center" wrapText="1"/>
    </xf>
    <xf numFmtId="4" fontId="3" fillId="0" borderId="31" xfId="2" applyNumberFormat="1" applyFont="1" applyFill="1" applyBorder="1" applyAlignment="1">
      <alignment horizontal="center" vertical="center" wrapText="1"/>
    </xf>
    <xf numFmtId="2" fontId="3" fillId="0" borderId="33" xfId="3" applyNumberFormat="1" applyFont="1" applyFill="1" applyBorder="1" applyAlignment="1">
      <alignment horizontal="center" vertical="center" wrapText="1"/>
    </xf>
    <xf numFmtId="2" fontId="25" fillId="0" borderId="32" xfId="0" applyNumberFormat="1" applyFont="1" applyFill="1" applyBorder="1" applyAlignment="1">
      <alignment horizontal="center" vertical="center"/>
    </xf>
    <xf numFmtId="49" fontId="3" fillId="0" borderId="29" xfId="3" applyNumberFormat="1" applyFont="1" applyFill="1" applyBorder="1" applyAlignment="1">
      <alignment vertical="center" wrapText="1"/>
    </xf>
    <xf numFmtId="4" fontId="3" fillId="0" borderId="55" xfId="2" applyNumberFormat="1" applyFont="1" applyFill="1" applyBorder="1" applyAlignment="1">
      <alignment horizontal="center" vertical="center" wrapText="1"/>
    </xf>
    <xf numFmtId="49" fontId="2" fillId="0" borderId="52" xfId="3" applyNumberFormat="1" applyFont="1" applyFill="1" applyBorder="1" applyAlignment="1">
      <alignment vertical="top" wrapText="1"/>
    </xf>
    <xf numFmtId="0" fontId="3" fillId="0" borderId="31" xfId="4" applyFont="1" applyFill="1" applyBorder="1" applyAlignment="1">
      <alignment vertical="top" wrapText="1"/>
    </xf>
    <xf numFmtId="2" fontId="3" fillId="0" borderId="32" xfId="0" applyNumberFormat="1" applyFont="1" applyFill="1" applyBorder="1" applyAlignment="1">
      <alignment horizontal="center" vertical="center"/>
    </xf>
    <xf numFmtId="0" fontId="2" fillId="0" borderId="37" xfId="3" applyFont="1" applyFill="1" applyBorder="1" applyAlignment="1">
      <alignment vertical="top" wrapText="1"/>
    </xf>
    <xf numFmtId="2" fontId="3" fillId="0" borderId="19" xfId="3" applyNumberFormat="1" applyFont="1" applyFill="1" applyBorder="1" applyAlignment="1">
      <alignment horizontal="center" vertical="center" wrapText="1"/>
    </xf>
    <xf numFmtId="0" fontId="3" fillId="0" borderId="31" xfId="3" quotePrefix="1" applyFont="1" applyFill="1" applyBorder="1" applyAlignment="1">
      <alignment vertical="top" wrapText="1"/>
    </xf>
    <xf numFmtId="49" fontId="2" fillId="0" borderId="37" xfId="3" applyNumberFormat="1" applyFont="1" applyFill="1" applyBorder="1" applyAlignment="1">
      <alignment vertical="top" wrapText="1"/>
    </xf>
    <xf numFmtId="49" fontId="3" fillId="0" borderId="29" xfId="3" quotePrefix="1" applyNumberFormat="1" applyFont="1" applyFill="1" applyBorder="1" applyAlignment="1">
      <alignment vertical="top" wrapText="1"/>
    </xf>
    <xf numFmtId="49" fontId="3" fillId="0" borderId="31" xfId="3" quotePrefix="1" applyNumberFormat="1" applyFont="1" applyFill="1" applyBorder="1" applyAlignment="1">
      <alignment vertical="center" wrapText="1"/>
    </xf>
    <xf numFmtId="49" fontId="3" fillId="0" borderId="31" xfId="3" applyNumberFormat="1" applyFont="1" applyFill="1" applyBorder="1" applyAlignment="1">
      <alignment vertical="center" wrapText="1"/>
    </xf>
    <xf numFmtId="2" fontId="3" fillId="0" borderId="32" xfId="3" applyNumberFormat="1" applyFont="1" applyFill="1" applyBorder="1" applyAlignment="1">
      <alignment horizontal="center" vertical="center" wrapText="1"/>
    </xf>
    <xf numFmtId="0" fontId="3" fillId="0" borderId="31" xfId="7" applyFont="1" applyFill="1" applyBorder="1" applyAlignment="1">
      <alignment vertical="center" wrapText="1"/>
    </xf>
    <xf numFmtId="0" fontId="3" fillId="0" borderId="59" xfId="7" applyFont="1" applyFill="1" applyBorder="1" applyAlignment="1">
      <alignment vertical="center" wrapText="1"/>
    </xf>
    <xf numFmtId="4" fontId="3" fillId="0" borderId="19" xfId="2" applyNumberFormat="1" applyFont="1" applyFill="1" applyBorder="1" applyAlignment="1">
      <alignment horizontal="center" vertical="center" wrapText="1"/>
    </xf>
    <xf numFmtId="2" fontId="3" fillId="0" borderId="22" xfId="3" applyNumberFormat="1" applyFont="1" applyFill="1" applyBorder="1" applyAlignment="1">
      <alignment horizontal="center" vertical="center" wrapText="1"/>
    </xf>
    <xf numFmtId="4" fontId="3" fillId="0" borderId="33" xfId="2" applyNumberFormat="1" applyFont="1" applyFill="1" applyBorder="1" applyAlignment="1">
      <alignment horizontal="center" vertical="center" wrapText="1"/>
    </xf>
    <xf numFmtId="49" fontId="3" fillId="0" borderId="31" xfId="2" applyNumberFormat="1" applyFont="1" applyFill="1" applyBorder="1" applyAlignment="1">
      <alignment horizontal="left" vertical="top" wrapText="1"/>
    </xf>
    <xf numFmtId="4" fontId="3" fillId="0" borderId="60" xfId="2" applyNumberFormat="1" applyFont="1" applyFill="1" applyBorder="1" applyAlignment="1">
      <alignment horizontal="center" vertical="center" wrapText="1"/>
    </xf>
    <xf numFmtId="2" fontId="26" fillId="0" borderId="33" xfId="0" applyNumberFormat="1" applyFont="1" applyFill="1" applyBorder="1" applyAlignment="1">
      <alignment horizontal="center" vertical="center"/>
    </xf>
    <xf numFmtId="2" fontId="26" fillId="0" borderId="32" xfId="0" applyNumberFormat="1" applyFont="1" applyFill="1" applyBorder="1" applyAlignment="1">
      <alignment horizontal="center" vertical="center"/>
    </xf>
    <xf numFmtId="2" fontId="2" fillId="0" borderId="33" xfId="3" applyNumberFormat="1" applyFont="1" applyFill="1" applyBorder="1" applyAlignment="1">
      <alignment horizontal="center" vertical="center"/>
    </xf>
    <xf numFmtId="0" fontId="3" fillId="0" borderId="29" xfId="3" applyFont="1" applyFill="1" applyBorder="1" applyAlignment="1" applyProtection="1">
      <alignment vertical="top" wrapText="1"/>
      <protection locked="0"/>
    </xf>
    <xf numFmtId="2" fontId="3" fillId="0" borderId="33" xfId="1" applyNumberFormat="1" applyFont="1" applyFill="1" applyBorder="1" applyAlignment="1">
      <alignment horizontal="center" vertical="center"/>
    </xf>
    <xf numFmtId="0" fontId="3" fillId="0" borderId="31" xfId="3" applyFont="1" applyFill="1" applyBorder="1" applyAlignment="1">
      <alignment vertical="center" wrapText="1"/>
    </xf>
    <xf numFmtId="2" fontId="3" fillId="0" borderId="19" xfId="0" applyNumberFormat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right" vertical="center" wrapText="1"/>
    </xf>
    <xf numFmtId="0" fontId="5" fillId="0" borderId="2" xfId="1" applyFont="1" applyFill="1" applyBorder="1" applyAlignment="1">
      <alignment horizontal="right" vertical="center" wrapText="1"/>
    </xf>
    <xf numFmtId="2" fontId="25" fillId="0" borderId="33" xfId="0" applyNumberFormat="1" applyFont="1" applyFill="1" applyBorder="1" applyAlignment="1">
      <alignment horizontal="center" vertical="center"/>
    </xf>
    <xf numFmtId="1" fontId="3" fillId="3" borderId="5" xfId="2" applyNumberFormat="1" applyFont="1" applyFill="1" applyBorder="1" applyAlignment="1">
      <alignment horizontal="center" vertical="top" wrapText="1"/>
    </xf>
    <xf numFmtId="3" fontId="20" fillId="2" borderId="0" xfId="3" applyNumberFormat="1" applyFont="1" applyFill="1" applyBorder="1" applyAlignment="1">
      <alignment horizontal="center" vertical="center" wrapText="1"/>
    </xf>
    <xf numFmtId="0" fontId="3" fillId="0" borderId="9" xfId="3" quotePrefix="1" applyFont="1" applyFill="1" applyBorder="1" applyAlignment="1">
      <alignment horizontal="left" vertical="center" wrapText="1"/>
    </xf>
    <xf numFmtId="0" fontId="3" fillId="3" borderId="9" xfId="3" applyFont="1" applyFill="1" applyBorder="1" applyAlignment="1">
      <alignment horizontal="center" vertical="center" wrapText="1"/>
    </xf>
    <xf numFmtId="0" fontId="22" fillId="0" borderId="0" xfId="3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42" xfId="3" applyFont="1" applyFill="1" applyBorder="1" applyAlignment="1">
      <alignment horizontal="center" vertical="center" wrapText="1"/>
    </xf>
    <xf numFmtId="0" fontId="3" fillId="0" borderId="42" xfId="3" applyFont="1" applyFill="1" applyBorder="1" applyAlignment="1">
      <alignment vertical="center" wrapText="1"/>
    </xf>
    <xf numFmtId="1" fontId="3" fillId="3" borderId="58" xfId="7" applyNumberFormat="1" applyFont="1" applyFill="1" applyBorder="1" applyAlignment="1">
      <alignment horizontal="center" vertical="center" wrapText="1"/>
    </xf>
    <xf numFmtId="0" fontId="3" fillId="0" borderId="56" xfId="3" applyFont="1" applyFill="1" applyBorder="1" applyAlignment="1">
      <alignment horizontal="center" vertical="center" wrapText="1"/>
    </xf>
    <xf numFmtId="0" fontId="3" fillId="0" borderId="56" xfId="3" applyFont="1" applyFill="1" applyBorder="1" applyAlignment="1">
      <alignment vertical="center" wrapText="1"/>
    </xf>
    <xf numFmtId="2" fontId="3" fillId="0" borderId="56" xfId="3" applyNumberFormat="1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top" wrapText="1"/>
    </xf>
    <xf numFmtId="0" fontId="3" fillId="4" borderId="28" xfId="0" applyFont="1" applyFill="1" applyBorder="1" applyAlignment="1">
      <alignment vertical="top" wrapText="1"/>
    </xf>
    <xf numFmtId="0" fontId="3" fillId="4" borderId="29" xfId="0" applyFont="1" applyFill="1" applyBorder="1" applyAlignment="1">
      <alignment vertical="top" wrapText="1"/>
    </xf>
    <xf numFmtId="49" fontId="3" fillId="4" borderId="5" xfId="0" quotePrefix="1" applyNumberFormat="1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center" vertical="center" wrapText="1"/>
    </xf>
    <xf numFmtId="2" fontId="3" fillId="4" borderId="32" xfId="0" applyNumberFormat="1" applyFont="1" applyFill="1" applyBorder="1" applyAlignment="1">
      <alignment horizontal="center" vertical="center"/>
    </xf>
    <xf numFmtId="49" fontId="3" fillId="4" borderId="2" xfId="0" quotePrefix="1" applyNumberFormat="1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2" fontId="3" fillId="4" borderId="60" xfId="0" applyNumberFormat="1" applyFont="1" applyFill="1" applyBorder="1" applyAlignment="1">
      <alignment horizontal="center" vertical="center"/>
    </xf>
    <xf numFmtId="49" fontId="3" fillId="4" borderId="8" xfId="0" quotePrefix="1" applyNumberFormat="1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center" vertical="center" wrapText="1"/>
    </xf>
    <xf numFmtId="2" fontId="3" fillId="4" borderId="22" xfId="0" applyNumberFormat="1" applyFont="1" applyFill="1" applyBorder="1" applyAlignment="1">
      <alignment horizontal="center" vertical="center"/>
    </xf>
    <xf numFmtId="4" fontId="27" fillId="3" borderId="0" xfId="3" applyNumberFormat="1" applyFont="1" applyFill="1" applyAlignment="1">
      <alignment horizontal="center" vertical="center" wrapText="1"/>
    </xf>
    <xf numFmtId="0" fontId="28" fillId="0" borderId="0" xfId="3" applyFont="1" applyFill="1" applyAlignment="1">
      <alignment horizontal="center" vertical="center" wrapText="1"/>
    </xf>
    <xf numFmtId="1" fontId="3" fillId="3" borderId="5" xfId="2" applyNumberFormat="1" applyFont="1" applyFill="1" applyBorder="1" applyAlignment="1">
      <alignment horizontal="center" vertical="top" wrapText="1"/>
    </xf>
    <xf numFmtId="1" fontId="2" fillId="3" borderId="62" xfId="3" applyNumberFormat="1" applyFont="1" applyFill="1" applyBorder="1" applyAlignment="1">
      <alignment horizontal="center" vertical="center"/>
    </xf>
    <xf numFmtId="1" fontId="2" fillId="3" borderId="51" xfId="3" applyNumberFormat="1" applyFont="1" applyFill="1" applyBorder="1" applyAlignment="1">
      <alignment horizontal="center" vertical="center"/>
    </xf>
    <xf numFmtId="1" fontId="2" fillId="3" borderId="52" xfId="3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31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" fontId="2" fillId="3" borderId="61" xfId="3" applyNumberFormat="1" applyFont="1" applyFill="1" applyBorder="1" applyAlignment="1">
      <alignment horizontal="center" vertical="center"/>
    </xf>
    <xf numFmtId="1" fontId="2" fillId="3" borderId="36" xfId="3" applyNumberFormat="1" applyFont="1" applyFill="1" applyBorder="1" applyAlignment="1">
      <alignment horizontal="center" vertical="center"/>
    </xf>
    <xf numFmtId="1" fontId="2" fillId="3" borderId="37" xfId="3" applyNumberFormat="1" applyFont="1" applyFill="1" applyBorder="1" applyAlignment="1">
      <alignment horizontal="center" vertical="center"/>
    </xf>
    <xf numFmtId="4" fontId="28" fillId="0" borderId="0" xfId="3" applyNumberFormat="1" applyFont="1" applyFill="1" applyBorder="1" applyAlignment="1">
      <alignment horizontal="center" vertical="center" wrapText="1"/>
    </xf>
    <xf numFmtId="3" fontId="31" fillId="2" borderId="0" xfId="3" applyNumberFormat="1" applyFont="1" applyFill="1" applyBorder="1" applyAlignment="1">
      <alignment horizontal="center" vertical="center" wrapText="1"/>
    </xf>
    <xf numFmtId="3" fontId="20" fillId="2" borderId="0" xfId="3" applyNumberFormat="1" applyFont="1" applyFill="1" applyBorder="1" applyAlignment="1">
      <alignment horizontal="center" vertical="center" wrapText="1"/>
    </xf>
    <xf numFmtId="3" fontId="20" fillId="2" borderId="0" xfId="3" applyNumberFormat="1" applyFont="1" applyFill="1" applyBorder="1" applyAlignment="1">
      <alignment horizontal="left" vertical="center" wrapText="1"/>
    </xf>
    <xf numFmtId="3" fontId="2" fillId="2" borderId="53" xfId="3" applyNumberFormat="1" applyFont="1" applyFill="1" applyBorder="1" applyAlignment="1">
      <alignment horizontal="center" vertical="center" wrapText="1"/>
    </xf>
    <xf numFmtId="1" fontId="2" fillId="3" borderId="44" xfId="3" applyNumberFormat="1" applyFont="1" applyFill="1" applyBorder="1" applyAlignment="1">
      <alignment horizontal="center" vertical="center"/>
    </xf>
    <xf numFmtId="1" fontId="2" fillId="3" borderId="40" xfId="3" applyNumberFormat="1" applyFont="1" applyFill="1" applyBorder="1" applyAlignment="1">
      <alignment horizontal="center" vertical="center"/>
    </xf>
    <xf numFmtId="1" fontId="2" fillId="3" borderId="18" xfId="3" applyNumberFormat="1" applyFont="1" applyFill="1" applyBorder="1" applyAlignment="1">
      <alignment horizontal="center" vertical="center"/>
    </xf>
    <xf numFmtId="1" fontId="2" fillId="3" borderId="3" xfId="3" applyNumberFormat="1" applyFont="1" applyFill="1" applyBorder="1" applyAlignment="1">
      <alignment horizontal="center" vertical="center"/>
    </xf>
    <xf numFmtId="0" fontId="30" fillId="3" borderId="18" xfId="3" applyFont="1" applyFill="1" applyBorder="1" applyAlignment="1">
      <alignment horizontal="center" vertical="center" wrapText="1"/>
    </xf>
    <xf numFmtId="0" fontId="30" fillId="3" borderId="3" xfId="3" applyFont="1" applyFill="1" applyBorder="1" applyAlignment="1">
      <alignment horizontal="center" vertical="center" wrapText="1"/>
    </xf>
    <xf numFmtId="49" fontId="2" fillId="3" borderId="18" xfId="3" applyNumberFormat="1" applyFont="1" applyFill="1" applyBorder="1" applyAlignment="1">
      <alignment horizontal="center" vertical="center" wrapText="1"/>
    </xf>
    <xf numFmtId="49" fontId="2" fillId="3" borderId="3" xfId="3" applyNumberFormat="1" applyFont="1" applyFill="1" applyBorder="1" applyAlignment="1">
      <alignment horizontal="center" vertical="center" wrapText="1"/>
    </xf>
    <xf numFmtId="0" fontId="2" fillId="3" borderId="45" xfId="3" applyFont="1" applyFill="1" applyBorder="1" applyAlignment="1">
      <alignment horizontal="center" vertical="center"/>
    </xf>
    <xf numFmtId="0" fontId="2" fillId="3" borderId="57" xfId="3" applyFont="1" applyFill="1" applyBorder="1" applyAlignment="1">
      <alignment horizontal="center" vertical="center"/>
    </xf>
    <xf numFmtId="49" fontId="3" fillId="0" borderId="59" xfId="3" applyNumberFormat="1" applyFont="1" applyFill="1" applyBorder="1" applyAlignment="1">
      <alignment vertical="center" wrapText="1"/>
    </xf>
    <xf numFmtId="0" fontId="3" fillId="3" borderId="34" xfId="7" quotePrefix="1" applyFont="1" applyFill="1" applyBorder="1" applyAlignment="1">
      <alignment horizontal="center" vertical="center" wrapText="1"/>
    </xf>
    <xf numFmtId="0" fontId="3" fillId="3" borderId="34" xfId="3" applyFont="1" applyFill="1" applyBorder="1" applyAlignment="1">
      <alignment horizontal="center" vertical="center" wrapText="1"/>
    </xf>
    <xf numFmtId="0" fontId="3" fillId="3" borderId="14" xfId="3" applyFont="1" applyFill="1" applyBorder="1" applyAlignment="1">
      <alignment horizontal="center" vertical="center" wrapText="1"/>
    </xf>
    <xf numFmtId="49" fontId="3" fillId="3" borderId="63" xfId="3" applyNumberFormat="1" applyFont="1" applyFill="1" applyBorder="1" applyAlignment="1">
      <alignment vertical="center" wrapText="1"/>
    </xf>
    <xf numFmtId="49" fontId="3" fillId="3" borderId="3" xfId="3" applyNumberFormat="1" applyFont="1" applyFill="1" applyBorder="1" applyAlignment="1">
      <alignment horizontal="left" vertical="center" wrapText="1"/>
    </xf>
    <xf numFmtId="49" fontId="3" fillId="3" borderId="4" xfId="3" quotePrefix="1" applyNumberFormat="1" applyFont="1" applyFill="1" applyBorder="1" applyAlignment="1">
      <alignment vertical="center" wrapText="1"/>
    </xf>
    <xf numFmtId="0" fontId="3" fillId="3" borderId="25" xfId="2" applyFont="1" applyFill="1" applyBorder="1" applyAlignment="1">
      <alignment horizontal="center" vertical="center" wrapText="1"/>
    </xf>
    <xf numFmtId="1" fontId="3" fillId="3" borderId="25" xfId="2" applyNumberFormat="1" applyFont="1" applyFill="1" applyBorder="1" applyAlignment="1">
      <alignment horizontal="center" vertical="top" wrapText="1"/>
    </xf>
    <xf numFmtId="49" fontId="3" fillId="3" borderId="10" xfId="2" applyNumberFormat="1" applyFont="1" applyFill="1" applyBorder="1" applyAlignment="1">
      <alignment horizontal="left" vertical="top" wrapText="1"/>
    </xf>
    <xf numFmtId="0" fontId="3" fillId="3" borderId="12" xfId="7" applyFont="1" applyFill="1" applyBorder="1" applyAlignment="1">
      <alignment horizontal="center" vertical="center" wrapText="1"/>
    </xf>
    <xf numFmtId="49" fontId="3" fillId="3" borderId="4" xfId="2" applyNumberFormat="1" applyFont="1" applyFill="1" applyBorder="1" applyAlignment="1">
      <alignment horizontal="left" vertical="top" wrapText="1"/>
    </xf>
  </cellXfs>
  <cellStyles count="21">
    <cellStyle name="_PERSONAL" xfId="8"/>
    <cellStyle name="_PERSONAL_1" xfId="9"/>
    <cellStyle name="Comma [0]_laroux" xfId="10"/>
    <cellStyle name="Comma_laroux" xfId="11"/>
    <cellStyle name="Currency [0]_laroux" xfId="12"/>
    <cellStyle name="Currency_laroux" xfId="13"/>
    <cellStyle name="None" xfId="14"/>
    <cellStyle name="Normal_laroux" xfId="15"/>
    <cellStyle name="normální_laroux" xfId="16"/>
    <cellStyle name="Normalny" xfId="0" builtinId="0"/>
    <cellStyle name="Normalny 2" xfId="2"/>
    <cellStyle name="Normalny 2 2" xfId="17"/>
    <cellStyle name="Normalny 3" xfId="3"/>
    <cellStyle name="Normalny 4" xfId="18"/>
    <cellStyle name="Normalny_4_CZESC MOSTOWA KO poprawiana 2010-06_po zmianach" xfId="1"/>
    <cellStyle name="Normalny_TER_Chełmno_DP 2" xfId="7"/>
    <cellStyle name="Normalny_TER_Głogowska_wiadukt" xfId="6"/>
    <cellStyle name="Normalny_TER_Milsko_droga 2" xfId="4"/>
    <cellStyle name="Normalny_TER02 2" xfId="5"/>
    <cellStyle name="Opis" xfId="19"/>
    <cellStyle name="Styl 1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B1:K219"/>
  <sheetViews>
    <sheetView showGridLines="0" showZeros="0" tabSelected="1" view="pageBreakPreview" zoomScale="80" zoomScaleNormal="100" zoomScaleSheetLayoutView="80" workbookViewId="0">
      <pane ySplit="7" topLeftCell="A59" activePane="bottomLeft" state="frozen"/>
      <selection activeCell="L116" sqref="L116"/>
      <selection pane="bottomLeft" activeCell="O106" sqref="O106"/>
    </sheetView>
  </sheetViews>
  <sheetFormatPr defaultColWidth="9.140625" defaultRowHeight="12.75"/>
  <cols>
    <col min="1" max="1" width="1.7109375" style="6" customWidth="1"/>
    <col min="2" max="2" width="7.85546875" style="16" customWidth="1"/>
    <col min="3" max="3" width="20.7109375" style="16" customWidth="1"/>
    <col min="4" max="4" width="11.7109375" style="14" customWidth="1"/>
    <col min="5" max="5" width="45.7109375" style="14" customWidth="1"/>
    <col min="6" max="6" width="7.7109375" style="14" customWidth="1"/>
    <col min="7" max="7" width="12.7109375" style="19" customWidth="1"/>
    <col min="8" max="8" width="1.7109375" style="6" customWidth="1"/>
    <col min="9" max="9" width="12.7109375" style="6" customWidth="1"/>
    <col min="10" max="10" width="12.7109375" style="6" hidden="1" customWidth="1"/>
    <col min="11" max="11" width="12.7109375" style="6" customWidth="1"/>
    <col min="12" max="250" width="9.140625" style="6"/>
    <col min="251" max="251" width="20.7109375" style="6" customWidth="1"/>
    <col min="252" max="252" width="1.7109375" style="6" customWidth="1"/>
    <col min="253" max="253" width="4.7109375" style="6" customWidth="1"/>
    <col min="254" max="254" width="11.7109375" style="6" customWidth="1"/>
    <col min="255" max="255" width="45.7109375" style="6" customWidth="1"/>
    <col min="256" max="256" width="7.7109375" style="6" customWidth="1"/>
    <col min="257" max="258" width="12.7109375" style="6" customWidth="1"/>
    <col min="259" max="259" width="18.28515625" style="6" bestFit="1" customWidth="1"/>
    <col min="260" max="260" width="1.7109375" style="6" customWidth="1"/>
    <col min="261" max="261" width="9.28515625" style="6" bestFit="1" customWidth="1"/>
    <col min="262" max="262" width="15" style="6" customWidth="1"/>
    <col min="263" max="263" width="32.5703125" style="6" customWidth="1"/>
    <col min="264" max="264" width="10" style="6" bestFit="1" customWidth="1"/>
    <col min="265" max="265" width="10.140625" style="6" bestFit="1" customWidth="1"/>
    <col min="266" max="266" width="9.28515625" style="6" bestFit="1" customWidth="1"/>
    <col min="267" max="506" width="9.140625" style="6"/>
    <col min="507" max="507" width="20.7109375" style="6" customWidth="1"/>
    <col min="508" max="508" width="1.7109375" style="6" customWidth="1"/>
    <col min="509" max="509" width="4.7109375" style="6" customWidth="1"/>
    <col min="510" max="510" width="11.7109375" style="6" customWidth="1"/>
    <col min="511" max="511" width="45.7109375" style="6" customWidth="1"/>
    <col min="512" max="512" width="7.7109375" style="6" customWidth="1"/>
    <col min="513" max="514" width="12.7109375" style="6" customWidth="1"/>
    <col min="515" max="515" width="18.28515625" style="6" bestFit="1" customWidth="1"/>
    <col min="516" max="516" width="1.7109375" style="6" customWidth="1"/>
    <col min="517" max="517" width="9.28515625" style="6" bestFit="1" customWidth="1"/>
    <col min="518" max="518" width="15" style="6" customWidth="1"/>
    <col min="519" max="519" width="32.5703125" style="6" customWidth="1"/>
    <col min="520" max="520" width="10" style="6" bestFit="1" customWidth="1"/>
    <col min="521" max="521" width="10.140625" style="6" bestFit="1" customWidth="1"/>
    <col min="522" max="522" width="9.28515625" style="6" bestFit="1" customWidth="1"/>
    <col min="523" max="762" width="9.140625" style="6"/>
    <col min="763" max="763" width="20.7109375" style="6" customWidth="1"/>
    <col min="764" max="764" width="1.7109375" style="6" customWidth="1"/>
    <col min="765" max="765" width="4.7109375" style="6" customWidth="1"/>
    <col min="766" max="766" width="11.7109375" style="6" customWidth="1"/>
    <col min="767" max="767" width="45.7109375" style="6" customWidth="1"/>
    <col min="768" max="768" width="7.7109375" style="6" customWidth="1"/>
    <col min="769" max="770" width="12.7109375" style="6" customWidth="1"/>
    <col min="771" max="771" width="18.28515625" style="6" bestFit="1" customWidth="1"/>
    <col min="772" max="772" width="1.7109375" style="6" customWidth="1"/>
    <col min="773" max="773" width="9.28515625" style="6" bestFit="1" customWidth="1"/>
    <col min="774" max="774" width="15" style="6" customWidth="1"/>
    <col min="775" max="775" width="32.5703125" style="6" customWidth="1"/>
    <col min="776" max="776" width="10" style="6" bestFit="1" customWidth="1"/>
    <col min="777" max="777" width="10.140625" style="6" bestFit="1" customWidth="1"/>
    <col min="778" max="778" width="9.28515625" style="6" bestFit="1" customWidth="1"/>
    <col min="779" max="1018" width="9.140625" style="6"/>
    <col min="1019" max="1019" width="20.7109375" style="6" customWidth="1"/>
    <col min="1020" max="1020" width="1.7109375" style="6" customWidth="1"/>
    <col min="1021" max="1021" width="4.7109375" style="6" customWidth="1"/>
    <col min="1022" max="1022" width="11.7109375" style="6" customWidth="1"/>
    <col min="1023" max="1023" width="45.7109375" style="6" customWidth="1"/>
    <col min="1024" max="1024" width="7.7109375" style="6" customWidth="1"/>
    <col min="1025" max="1026" width="12.7109375" style="6" customWidth="1"/>
    <col min="1027" max="1027" width="18.28515625" style="6" bestFit="1" customWidth="1"/>
    <col min="1028" max="1028" width="1.7109375" style="6" customWidth="1"/>
    <col min="1029" max="1029" width="9.28515625" style="6" bestFit="1" customWidth="1"/>
    <col min="1030" max="1030" width="15" style="6" customWidth="1"/>
    <col min="1031" max="1031" width="32.5703125" style="6" customWidth="1"/>
    <col min="1032" max="1032" width="10" style="6" bestFit="1" customWidth="1"/>
    <col min="1033" max="1033" width="10.140625" style="6" bestFit="1" customWidth="1"/>
    <col min="1034" max="1034" width="9.28515625" style="6" bestFit="1" customWidth="1"/>
    <col min="1035" max="1274" width="9.140625" style="6"/>
    <col min="1275" max="1275" width="20.7109375" style="6" customWidth="1"/>
    <col min="1276" max="1276" width="1.7109375" style="6" customWidth="1"/>
    <col min="1277" max="1277" width="4.7109375" style="6" customWidth="1"/>
    <col min="1278" max="1278" width="11.7109375" style="6" customWidth="1"/>
    <col min="1279" max="1279" width="45.7109375" style="6" customWidth="1"/>
    <col min="1280" max="1280" width="7.7109375" style="6" customWidth="1"/>
    <col min="1281" max="1282" width="12.7109375" style="6" customWidth="1"/>
    <col min="1283" max="1283" width="18.28515625" style="6" bestFit="1" customWidth="1"/>
    <col min="1284" max="1284" width="1.7109375" style="6" customWidth="1"/>
    <col min="1285" max="1285" width="9.28515625" style="6" bestFit="1" customWidth="1"/>
    <col min="1286" max="1286" width="15" style="6" customWidth="1"/>
    <col min="1287" max="1287" width="32.5703125" style="6" customWidth="1"/>
    <col min="1288" max="1288" width="10" style="6" bestFit="1" customWidth="1"/>
    <col min="1289" max="1289" width="10.140625" style="6" bestFit="1" customWidth="1"/>
    <col min="1290" max="1290" width="9.28515625" style="6" bestFit="1" customWidth="1"/>
    <col min="1291" max="1530" width="9.140625" style="6"/>
    <col min="1531" max="1531" width="20.7109375" style="6" customWidth="1"/>
    <col min="1532" max="1532" width="1.7109375" style="6" customWidth="1"/>
    <col min="1533" max="1533" width="4.7109375" style="6" customWidth="1"/>
    <col min="1534" max="1534" width="11.7109375" style="6" customWidth="1"/>
    <col min="1535" max="1535" width="45.7109375" style="6" customWidth="1"/>
    <col min="1536" max="1536" width="7.7109375" style="6" customWidth="1"/>
    <col min="1537" max="1538" width="12.7109375" style="6" customWidth="1"/>
    <col min="1539" max="1539" width="18.28515625" style="6" bestFit="1" customWidth="1"/>
    <col min="1540" max="1540" width="1.7109375" style="6" customWidth="1"/>
    <col min="1541" max="1541" width="9.28515625" style="6" bestFit="1" customWidth="1"/>
    <col min="1542" max="1542" width="15" style="6" customWidth="1"/>
    <col min="1543" max="1543" width="32.5703125" style="6" customWidth="1"/>
    <col min="1544" max="1544" width="10" style="6" bestFit="1" customWidth="1"/>
    <col min="1545" max="1545" width="10.140625" style="6" bestFit="1" customWidth="1"/>
    <col min="1546" max="1546" width="9.28515625" style="6" bestFit="1" customWidth="1"/>
    <col min="1547" max="1786" width="9.140625" style="6"/>
    <col min="1787" max="1787" width="20.7109375" style="6" customWidth="1"/>
    <col min="1788" max="1788" width="1.7109375" style="6" customWidth="1"/>
    <col min="1789" max="1789" width="4.7109375" style="6" customWidth="1"/>
    <col min="1790" max="1790" width="11.7109375" style="6" customWidth="1"/>
    <col min="1791" max="1791" width="45.7109375" style="6" customWidth="1"/>
    <col min="1792" max="1792" width="7.7109375" style="6" customWidth="1"/>
    <col min="1793" max="1794" width="12.7109375" style="6" customWidth="1"/>
    <col min="1795" max="1795" width="18.28515625" style="6" bestFit="1" customWidth="1"/>
    <col min="1796" max="1796" width="1.7109375" style="6" customWidth="1"/>
    <col min="1797" max="1797" width="9.28515625" style="6" bestFit="1" customWidth="1"/>
    <col min="1798" max="1798" width="15" style="6" customWidth="1"/>
    <col min="1799" max="1799" width="32.5703125" style="6" customWidth="1"/>
    <col min="1800" max="1800" width="10" style="6" bestFit="1" customWidth="1"/>
    <col min="1801" max="1801" width="10.140625" style="6" bestFit="1" customWidth="1"/>
    <col min="1802" max="1802" width="9.28515625" style="6" bestFit="1" customWidth="1"/>
    <col min="1803" max="2042" width="9.140625" style="6"/>
    <col min="2043" max="2043" width="20.7109375" style="6" customWidth="1"/>
    <col min="2044" max="2044" width="1.7109375" style="6" customWidth="1"/>
    <col min="2045" max="2045" width="4.7109375" style="6" customWidth="1"/>
    <col min="2046" max="2046" width="11.7109375" style="6" customWidth="1"/>
    <col min="2047" max="2047" width="45.7109375" style="6" customWidth="1"/>
    <col min="2048" max="2048" width="7.7109375" style="6" customWidth="1"/>
    <col min="2049" max="2050" width="12.7109375" style="6" customWidth="1"/>
    <col min="2051" max="2051" width="18.28515625" style="6" bestFit="1" customWidth="1"/>
    <col min="2052" max="2052" width="1.7109375" style="6" customWidth="1"/>
    <col min="2053" max="2053" width="9.28515625" style="6" bestFit="1" customWidth="1"/>
    <col min="2054" max="2054" width="15" style="6" customWidth="1"/>
    <col min="2055" max="2055" width="32.5703125" style="6" customWidth="1"/>
    <col min="2056" max="2056" width="10" style="6" bestFit="1" customWidth="1"/>
    <col min="2057" max="2057" width="10.140625" style="6" bestFit="1" customWidth="1"/>
    <col min="2058" max="2058" width="9.28515625" style="6" bestFit="1" customWidth="1"/>
    <col min="2059" max="2298" width="9.140625" style="6"/>
    <col min="2299" max="2299" width="20.7109375" style="6" customWidth="1"/>
    <col min="2300" max="2300" width="1.7109375" style="6" customWidth="1"/>
    <col min="2301" max="2301" width="4.7109375" style="6" customWidth="1"/>
    <col min="2302" max="2302" width="11.7109375" style="6" customWidth="1"/>
    <col min="2303" max="2303" width="45.7109375" style="6" customWidth="1"/>
    <col min="2304" max="2304" width="7.7109375" style="6" customWidth="1"/>
    <col min="2305" max="2306" width="12.7109375" style="6" customWidth="1"/>
    <col min="2307" max="2307" width="18.28515625" style="6" bestFit="1" customWidth="1"/>
    <col min="2308" max="2308" width="1.7109375" style="6" customWidth="1"/>
    <col min="2309" max="2309" width="9.28515625" style="6" bestFit="1" customWidth="1"/>
    <col min="2310" max="2310" width="15" style="6" customWidth="1"/>
    <col min="2311" max="2311" width="32.5703125" style="6" customWidth="1"/>
    <col min="2312" max="2312" width="10" style="6" bestFit="1" customWidth="1"/>
    <col min="2313" max="2313" width="10.140625" style="6" bestFit="1" customWidth="1"/>
    <col min="2314" max="2314" width="9.28515625" style="6" bestFit="1" customWidth="1"/>
    <col min="2315" max="2554" width="9.140625" style="6"/>
    <col min="2555" max="2555" width="20.7109375" style="6" customWidth="1"/>
    <col min="2556" max="2556" width="1.7109375" style="6" customWidth="1"/>
    <col min="2557" max="2557" width="4.7109375" style="6" customWidth="1"/>
    <col min="2558" max="2558" width="11.7109375" style="6" customWidth="1"/>
    <col min="2559" max="2559" width="45.7109375" style="6" customWidth="1"/>
    <col min="2560" max="2560" width="7.7109375" style="6" customWidth="1"/>
    <col min="2561" max="2562" width="12.7109375" style="6" customWidth="1"/>
    <col min="2563" max="2563" width="18.28515625" style="6" bestFit="1" customWidth="1"/>
    <col min="2564" max="2564" width="1.7109375" style="6" customWidth="1"/>
    <col min="2565" max="2565" width="9.28515625" style="6" bestFit="1" customWidth="1"/>
    <col min="2566" max="2566" width="15" style="6" customWidth="1"/>
    <col min="2567" max="2567" width="32.5703125" style="6" customWidth="1"/>
    <col min="2568" max="2568" width="10" style="6" bestFit="1" customWidth="1"/>
    <col min="2569" max="2569" width="10.140625" style="6" bestFit="1" customWidth="1"/>
    <col min="2570" max="2570" width="9.28515625" style="6" bestFit="1" customWidth="1"/>
    <col min="2571" max="2810" width="9.140625" style="6"/>
    <col min="2811" max="2811" width="20.7109375" style="6" customWidth="1"/>
    <col min="2812" max="2812" width="1.7109375" style="6" customWidth="1"/>
    <col min="2813" max="2813" width="4.7109375" style="6" customWidth="1"/>
    <col min="2814" max="2814" width="11.7109375" style="6" customWidth="1"/>
    <col min="2815" max="2815" width="45.7109375" style="6" customWidth="1"/>
    <col min="2816" max="2816" width="7.7109375" style="6" customWidth="1"/>
    <col min="2817" max="2818" width="12.7109375" style="6" customWidth="1"/>
    <col min="2819" max="2819" width="18.28515625" style="6" bestFit="1" customWidth="1"/>
    <col min="2820" max="2820" width="1.7109375" style="6" customWidth="1"/>
    <col min="2821" max="2821" width="9.28515625" style="6" bestFit="1" customWidth="1"/>
    <col min="2822" max="2822" width="15" style="6" customWidth="1"/>
    <col min="2823" max="2823" width="32.5703125" style="6" customWidth="1"/>
    <col min="2824" max="2824" width="10" style="6" bestFit="1" customWidth="1"/>
    <col min="2825" max="2825" width="10.140625" style="6" bestFit="1" customWidth="1"/>
    <col min="2826" max="2826" width="9.28515625" style="6" bestFit="1" customWidth="1"/>
    <col min="2827" max="3066" width="9.140625" style="6"/>
    <col min="3067" max="3067" width="20.7109375" style="6" customWidth="1"/>
    <col min="3068" max="3068" width="1.7109375" style="6" customWidth="1"/>
    <col min="3069" max="3069" width="4.7109375" style="6" customWidth="1"/>
    <col min="3070" max="3070" width="11.7109375" style="6" customWidth="1"/>
    <col min="3071" max="3071" width="45.7109375" style="6" customWidth="1"/>
    <col min="3072" max="3072" width="7.7109375" style="6" customWidth="1"/>
    <col min="3073" max="3074" width="12.7109375" style="6" customWidth="1"/>
    <col min="3075" max="3075" width="18.28515625" style="6" bestFit="1" customWidth="1"/>
    <col min="3076" max="3076" width="1.7109375" style="6" customWidth="1"/>
    <col min="3077" max="3077" width="9.28515625" style="6" bestFit="1" customWidth="1"/>
    <col min="3078" max="3078" width="15" style="6" customWidth="1"/>
    <col min="3079" max="3079" width="32.5703125" style="6" customWidth="1"/>
    <col min="3080" max="3080" width="10" style="6" bestFit="1" customWidth="1"/>
    <col min="3081" max="3081" width="10.140625" style="6" bestFit="1" customWidth="1"/>
    <col min="3082" max="3082" width="9.28515625" style="6" bestFit="1" customWidth="1"/>
    <col min="3083" max="3322" width="9.140625" style="6"/>
    <col min="3323" max="3323" width="20.7109375" style="6" customWidth="1"/>
    <col min="3324" max="3324" width="1.7109375" style="6" customWidth="1"/>
    <col min="3325" max="3325" width="4.7109375" style="6" customWidth="1"/>
    <col min="3326" max="3326" width="11.7109375" style="6" customWidth="1"/>
    <col min="3327" max="3327" width="45.7109375" style="6" customWidth="1"/>
    <col min="3328" max="3328" width="7.7109375" style="6" customWidth="1"/>
    <col min="3329" max="3330" width="12.7109375" style="6" customWidth="1"/>
    <col min="3331" max="3331" width="18.28515625" style="6" bestFit="1" customWidth="1"/>
    <col min="3332" max="3332" width="1.7109375" style="6" customWidth="1"/>
    <col min="3333" max="3333" width="9.28515625" style="6" bestFit="1" customWidth="1"/>
    <col min="3334" max="3334" width="15" style="6" customWidth="1"/>
    <col min="3335" max="3335" width="32.5703125" style="6" customWidth="1"/>
    <col min="3336" max="3336" width="10" style="6" bestFit="1" customWidth="1"/>
    <col min="3337" max="3337" width="10.140625" style="6" bestFit="1" customWidth="1"/>
    <col min="3338" max="3338" width="9.28515625" style="6" bestFit="1" customWidth="1"/>
    <col min="3339" max="3578" width="9.140625" style="6"/>
    <col min="3579" max="3579" width="20.7109375" style="6" customWidth="1"/>
    <col min="3580" max="3580" width="1.7109375" style="6" customWidth="1"/>
    <col min="3581" max="3581" width="4.7109375" style="6" customWidth="1"/>
    <col min="3582" max="3582" width="11.7109375" style="6" customWidth="1"/>
    <col min="3583" max="3583" width="45.7109375" style="6" customWidth="1"/>
    <col min="3584" max="3584" width="7.7109375" style="6" customWidth="1"/>
    <col min="3585" max="3586" width="12.7109375" style="6" customWidth="1"/>
    <col min="3587" max="3587" width="18.28515625" style="6" bestFit="1" customWidth="1"/>
    <col min="3588" max="3588" width="1.7109375" style="6" customWidth="1"/>
    <col min="3589" max="3589" width="9.28515625" style="6" bestFit="1" customWidth="1"/>
    <col min="3590" max="3590" width="15" style="6" customWidth="1"/>
    <col min="3591" max="3591" width="32.5703125" style="6" customWidth="1"/>
    <col min="3592" max="3592" width="10" style="6" bestFit="1" customWidth="1"/>
    <col min="3593" max="3593" width="10.140625" style="6" bestFit="1" customWidth="1"/>
    <col min="3594" max="3594" width="9.28515625" style="6" bestFit="1" customWidth="1"/>
    <col min="3595" max="3834" width="9.140625" style="6"/>
    <col min="3835" max="3835" width="20.7109375" style="6" customWidth="1"/>
    <col min="3836" max="3836" width="1.7109375" style="6" customWidth="1"/>
    <col min="3837" max="3837" width="4.7109375" style="6" customWidth="1"/>
    <col min="3838" max="3838" width="11.7109375" style="6" customWidth="1"/>
    <col min="3839" max="3839" width="45.7109375" style="6" customWidth="1"/>
    <col min="3840" max="3840" width="7.7109375" style="6" customWidth="1"/>
    <col min="3841" max="3842" width="12.7109375" style="6" customWidth="1"/>
    <col min="3843" max="3843" width="18.28515625" style="6" bestFit="1" customWidth="1"/>
    <col min="3844" max="3844" width="1.7109375" style="6" customWidth="1"/>
    <col min="3845" max="3845" width="9.28515625" style="6" bestFit="1" customWidth="1"/>
    <col min="3846" max="3846" width="15" style="6" customWidth="1"/>
    <col min="3847" max="3847" width="32.5703125" style="6" customWidth="1"/>
    <col min="3848" max="3848" width="10" style="6" bestFit="1" customWidth="1"/>
    <col min="3849" max="3849" width="10.140625" style="6" bestFit="1" customWidth="1"/>
    <col min="3850" max="3850" width="9.28515625" style="6" bestFit="1" customWidth="1"/>
    <col min="3851" max="4090" width="9.140625" style="6"/>
    <col min="4091" max="4091" width="20.7109375" style="6" customWidth="1"/>
    <col min="4092" max="4092" width="1.7109375" style="6" customWidth="1"/>
    <col min="4093" max="4093" width="4.7109375" style="6" customWidth="1"/>
    <col min="4094" max="4094" width="11.7109375" style="6" customWidth="1"/>
    <col min="4095" max="4095" width="45.7109375" style="6" customWidth="1"/>
    <col min="4096" max="4096" width="7.7109375" style="6" customWidth="1"/>
    <col min="4097" max="4098" width="12.7109375" style="6" customWidth="1"/>
    <col min="4099" max="4099" width="18.28515625" style="6" bestFit="1" customWidth="1"/>
    <col min="4100" max="4100" width="1.7109375" style="6" customWidth="1"/>
    <col min="4101" max="4101" width="9.28515625" style="6" bestFit="1" customWidth="1"/>
    <col min="4102" max="4102" width="15" style="6" customWidth="1"/>
    <col min="4103" max="4103" width="32.5703125" style="6" customWidth="1"/>
    <col min="4104" max="4104" width="10" style="6" bestFit="1" customWidth="1"/>
    <col min="4105" max="4105" width="10.140625" style="6" bestFit="1" customWidth="1"/>
    <col min="4106" max="4106" width="9.28515625" style="6" bestFit="1" customWidth="1"/>
    <col min="4107" max="4346" width="9.140625" style="6"/>
    <col min="4347" max="4347" width="20.7109375" style="6" customWidth="1"/>
    <col min="4348" max="4348" width="1.7109375" style="6" customWidth="1"/>
    <col min="4349" max="4349" width="4.7109375" style="6" customWidth="1"/>
    <col min="4350" max="4350" width="11.7109375" style="6" customWidth="1"/>
    <col min="4351" max="4351" width="45.7109375" style="6" customWidth="1"/>
    <col min="4352" max="4352" width="7.7109375" style="6" customWidth="1"/>
    <col min="4353" max="4354" width="12.7109375" style="6" customWidth="1"/>
    <col min="4355" max="4355" width="18.28515625" style="6" bestFit="1" customWidth="1"/>
    <col min="4356" max="4356" width="1.7109375" style="6" customWidth="1"/>
    <col min="4357" max="4357" width="9.28515625" style="6" bestFit="1" customWidth="1"/>
    <col min="4358" max="4358" width="15" style="6" customWidth="1"/>
    <col min="4359" max="4359" width="32.5703125" style="6" customWidth="1"/>
    <col min="4360" max="4360" width="10" style="6" bestFit="1" customWidth="1"/>
    <col min="4361" max="4361" width="10.140625" style="6" bestFit="1" customWidth="1"/>
    <col min="4362" max="4362" width="9.28515625" style="6" bestFit="1" customWidth="1"/>
    <col min="4363" max="4602" width="9.140625" style="6"/>
    <col min="4603" max="4603" width="20.7109375" style="6" customWidth="1"/>
    <col min="4604" max="4604" width="1.7109375" style="6" customWidth="1"/>
    <col min="4605" max="4605" width="4.7109375" style="6" customWidth="1"/>
    <col min="4606" max="4606" width="11.7109375" style="6" customWidth="1"/>
    <col min="4607" max="4607" width="45.7109375" style="6" customWidth="1"/>
    <col min="4608" max="4608" width="7.7109375" style="6" customWidth="1"/>
    <col min="4609" max="4610" width="12.7109375" style="6" customWidth="1"/>
    <col min="4611" max="4611" width="18.28515625" style="6" bestFit="1" customWidth="1"/>
    <col min="4612" max="4612" width="1.7109375" style="6" customWidth="1"/>
    <col min="4613" max="4613" width="9.28515625" style="6" bestFit="1" customWidth="1"/>
    <col min="4614" max="4614" width="15" style="6" customWidth="1"/>
    <col min="4615" max="4615" width="32.5703125" style="6" customWidth="1"/>
    <col min="4616" max="4616" width="10" style="6" bestFit="1" customWidth="1"/>
    <col min="4617" max="4617" width="10.140625" style="6" bestFit="1" customWidth="1"/>
    <col min="4618" max="4618" width="9.28515625" style="6" bestFit="1" customWidth="1"/>
    <col min="4619" max="4858" width="9.140625" style="6"/>
    <col min="4859" max="4859" width="20.7109375" style="6" customWidth="1"/>
    <col min="4860" max="4860" width="1.7109375" style="6" customWidth="1"/>
    <col min="4861" max="4861" width="4.7109375" style="6" customWidth="1"/>
    <col min="4862" max="4862" width="11.7109375" style="6" customWidth="1"/>
    <col min="4863" max="4863" width="45.7109375" style="6" customWidth="1"/>
    <col min="4864" max="4864" width="7.7109375" style="6" customWidth="1"/>
    <col min="4865" max="4866" width="12.7109375" style="6" customWidth="1"/>
    <col min="4867" max="4867" width="18.28515625" style="6" bestFit="1" customWidth="1"/>
    <col min="4868" max="4868" width="1.7109375" style="6" customWidth="1"/>
    <col min="4869" max="4869" width="9.28515625" style="6" bestFit="1" customWidth="1"/>
    <col min="4870" max="4870" width="15" style="6" customWidth="1"/>
    <col min="4871" max="4871" width="32.5703125" style="6" customWidth="1"/>
    <col min="4872" max="4872" width="10" style="6" bestFit="1" customWidth="1"/>
    <col min="4873" max="4873" width="10.140625" style="6" bestFit="1" customWidth="1"/>
    <col min="4874" max="4874" width="9.28515625" style="6" bestFit="1" customWidth="1"/>
    <col min="4875" max="5114" width="9.140625" style="6"/>
    <col min="5115" max="5115" width="20.7109375" style="6" customWidth="1"/>
    <col min="5116" max="5116" width="1.7109375" style="6" customWidth="1"/>
    <col min="5117" max="5117" width="4.7109375" style="6" customWidth="1"/>
    <col min="5118" max="5118" width="11.7109375" style="6" customWidth="1"/>
    <col min="5119" max="5119" width="45.7109375" style="6" customWidth="1"/>
    <col min="5120" max="5120" width="7.7109375" style="6" customWidth="1"/>
    <col min="5121" max="5122" width="12.7109375" style="6" customWidth="1"/>
    <col min="5123" max="5123" width="18.28515625" style="6" bestFit="1" customWidth="1"/>
    <col min="5124" max="5124" width="1.7109375" style="6" customWidth="1"/>
    <col min="5125" max="5125" width="9.28515625" style="6" bestFit="1" customWidth="1"/>
    <col min="5126" max="5126" width="15" style="6" customWidth="1"/>
    <col min="5127" max="5127" width="32.5703125" style="6" customWidth="1"/>
    <col min="5128" max="5128" width="10" style="6" bestFit="1" customWidth="1"/>
    <col min="5129" max="5129" width="10.140625" style="6" bestFit="1" customWidth="1"/>
    <col min="5130" max="5130" width="9.28515625" style="6" bestFit="1" customWidth="1"/>
    <col min="5131" max="5370" width="9.140625" style="6"/>
    <col min="5371" max="5371" width="20.7109375" style="6" customWidth="1"/>
    <col min="5372" max="5372" width="1.7109375" style="6" customWidth="1"/>
    <col min="5373" max="5373" width="4.7109375" style="6" customWidth="1"/>
    <col min="5374" max="5374" width="11.7109375" style="6" customWidth="1"/>
    <col min="5375" max="5375" width="45.7109375" style="6" customWidth="1"/>
    <col min="5376" max="5376" width="7.7109375" style="6" customWidth="1"/>
    <col min="5377" max="5378" width="12.7109375" style="6" customWidth="1"/>
    <col min="5379" max="5379" width="18.28515625" style="6" bestFit="1" customWidth="1"/>
    <col min="5380" max="5380" width="1.7109375" style="6" customWidth="1"/>
    <col min="5381" max="5381" width="9.28515625" style="6" bestFit="1" customWidth="1"/>
    <col min="5382" max="5382" width="15" style="6" customWidth="1"/>
    <col min="5383" max="5383" width="32.5703125" style="6" customWidth="1"/>
    <col min="5384" max="5384" width="10" style="6" bestFit="1" customWidth="1"/>
    <col min="5385" max="5385" width="10.140625" style="6" bestFit="1" customWidth="1"/>
    <col min="5386" max="5386" width="9.28515625" style="6" bestFit="1" customWidth="1"/>
    <col min="5387" max="5626" width="9.140625" style="6"/>
    <col min="5627" max="5627" width="20.7109375" style="6" customWidth="1"/>
    <col min="5628" max="5628" width="1.7109375" style="6" customWidth="1"/>
    <col min="5629" max="5629" width="4.7109375" style="6" customWidth="1"/>
    <col min="5630" max="5630" width="11.7109375" style="6" customWidth="1"/>
    <col min="5631" max="5631" width="45.7109375" style="6" customWidth="1"/>
    <col min="5632" max="5632" width="7.7109375" style="6" customWidth="1"/>
    <col min="5633" max="5634" width="12.7109375" style="6" customWidth="1"/>
    <col min="5635" max="5635" width="18.28515625" style="6" bestFit="1" customWidth="1"/>
    <col min="5636" max="5636" width="1.7109375" style="6" customWidth="1"/>
    <col min="5637" max="5637" width="9.28515625" style="6" bestFit="1" customWidth="1"/>
    <col min="5638" max="5638" width="15" style="6" customWidth="1"/>
    <col min="5639" max="5639" width="32.5703125" style="6" customWidth="1"/>
    <col min="5640" max="5640" width="10" style="6" bestFit="1" customWidth="1"/>
    <col min="5641" max="5641" width="10.140625" style="6" bestFit="1" customWidth="1"/>
    <col min="5642" max="5642" width="9.28515625" style="6" bestFit="1" customWidth="1"/>
    <col min="5643" max="5882" width="9.140625" style="6"/>
    <col min="5883" max="5883" width="20.7109375" style="6" customWidth="1"/>
    <col min="5884" max="5884" width="1.7109375" style="6" customWidth="1"/>
    <col min="5885" max="5885" width="4.7109375" style="6" customWidth="1"/>
    <col min="5886" max="5886" width="11.7109375" style="6" customWidth="1"/>
    <col min="5887" max="5887" width="45.7109375" style="6" customWidth="1"/>
    <col min="5888" max="5888" width="7.7109375" style="6" customWidth="1"/>
    <col min="5889" max="5890" width="12.7109375" style="6" customWidth="1"/>
    <col min="5891" max="5891" width="18.28515625" style="6" bestFit="1" customWidth="1"/>
    <col min="5892" max="5892" width="1.7109375" style="6" customWidth="1"/>
    <col min="5893" max="5893" width="9.28515625" style="6" bestFit="1" customWidth="1"/>
    <col min="5894" max="5894" width="15" style="6" customWidth="1"/>
    <col min="5895" max="5895" width="32.5703125" style="6" customWidth="1"/>
    <col min="5896" max="5896" width="10" style="6" bestFit="1" customWidth="1"/>
    <col min="5897" max="5897" width="10.140625" style="6" bestFit="1" customWidth="1"/>
    <col min="5898" max="5898" width="9.28515625" style="6" bestFit="1" customWidth="1"/>
    <col min="5899" max="6138" width="9.140625" style="6"/>
    <col min="6139" max="6139" width="20.7109375" style="6" customWidth="1"/>
    <col min="6140" max="6140" width="1.7109375" style="6" customWidth="1"/>
    <col min="6141" max="6141" width="4.7109375" style="6" customWidth="1"/>
    <col min="6142" max="6142" width="11.7109375" style="6" customWidth="1"/>
    <col min="6143" max="6143" width="45.7109375" style="6" customWidth="1"/>
    <col min="6144" max="6144" width="7.7109375" style="6" customWidth="1"/>
    <col min="6145" max="6146" width="12.7109375" style="6" customWidth="1"/>
    <col min="6147" max="6147" width="18.28515625" style="6" bestFit="1" customWidth="1"/>
    <col min="6148" max="6148" width="1.7109375" style="6" customWidth="1"/>
    <col min="6149" max="6149" width="9.28515625" style="6" bestFit="1" customWidth="1"/>
    <col min="6150" max="6150" width="15" style="6" customWidth="1"/>
    <col min="6151" max="6151" width="32.5703125" style="6" customWidth="1"/>
    <col min="6152" max="6152" width="10" style="6" bestFit="1" customWidth="1"/>
    <col min="6153" max="6153" width="10.140625" style="6" bestFit="1" customWidth="1"/>
    <col min="6154" max="6154" width="9.28515625" style="6" bestFit="1" customWidth="1"/>
    <col min="6155" max="6394" width="9.140625" style="6"/>
    <col min="6395" max="6395" width="20.7109375" style="6" customWidth="1"/>
    <col min="6396" max="6396" width="1.7109375" style="6" customWidth="1"/>
    <col min="6397" max="6397" width="4.7109375" style="6" customWidth="1"/>
    <col min="6398" max="6398" width="11.7109375" style="6" customWidth="1"/>
    <col min="6399" max="6399" width="45.7109375" style="6" customWidth="1"/>
    <col min="6400" max="6400" width="7.7109375" style="6" customWidth="1"/>
    <col min="6401" max="6402" width="12.7109375" style="6" customWidth="1"/>
    <col min="6403" max="6403" width="18.28515625" style="6" bestFit="1" customWidth="1"/>
    <col min="6404" max="6404" width="1.7109375" style="6" customWidth="1"/>
    <col min="6405" max="6405" width="9.28515625" style="6" bestFit="1" customWidth="1"/>
    <col min="6406" max="6406" width="15" style="6" customWidth="1"/>
    <col min="6407" max="6407" width="32.5703125" style="6" customWidth="1"/>
    <col min="6408" max="6408" width="10" style="6" bestFit="1" customWidth="1"/>
    <col min="6409" max="6409" width="10.140625" style="6" bestFit="1" customWidth="1"/>
    <col min="6410" max="6410" width="9.28515625" style="6" bestFit="1" customWidth="1"/>
    <col min="6411" max="6650" width="9.140625" style="6"/>
    <col min="6651" max="6651" width="20.7109375" style="6" customWidth="1"/>
    <col min="6652" max="6652" width="1.7109375" style="6" customWidth="1"/>
    <col min="6653" max="6653" width="4.7109375" style="6" customWidth="1"/>
    <col min="6654" max="6654" width="11.7109375" style="6" customWidth="1"/>
    <col min="6655" max="6655" width="45.7109375" style="6" customWidth="1"/>
    <col min="6656" max="6656" width="7.7109375" style="6" customWidth="1"/>
    <col min="6657" max="6658" width="12.7109375" style="6" customWidth="1"/>
    <col min="6659" max="6659" width="18.28515625" style="6" bestFit="1" customWidth="1"/>
    <col min="6660" max="6660" width="1.7109375" style="6" customWidth="1"/>
    <col min="6661" max="6661" width="9.28515625" style="6" bestFit="1" customWidth="1"/>
    <col min="6662" max="6662" width="15" style="6" customWidth="1"/>
    <col min="6663" max="6663" width="32.5703125" style="6" customWidth="1"/>
    <col min="6664" max="6664" width="10" style="6" bestFit="1" customWidth="1"/>
    <col min="6665" max="6665" width="10.140625" style="6" bestFit="1" customWidth="1"/>
    <col min="6666" max="6666" width="9.28515625" style="6" bestFit="1" customWidth="1"/>
    <col min="6667" max="6906" width="9.140625" style="6"/>
    <col min="6907" max="6907" width="20.7109375" style="6" customWidth="1"/>
    <col min="6908" max="6908" width="1.7109375" style="6" customWidth="1"/>
    <col min="6909" max="6909" width="4.7109375" style="6" customWidth="1"/>
    <col min="6910" max="6910" width="11.7109375" style="6" customWidth="1"/>
    <col min="6911" max="6911" width="45.7109375" style="6" customWidth="1"/>
    <col min="6912" max="6912" width="7.7109375" style="6" customWidth="1"/>
    <col min="6913" max="6914" width="12.7109375" style="6" customWidth="1"/>
    <col min="6915" max="6915" width="18.28515625" style="6" bestFit="1" customWidth="1"/>
    <col min="6916" max="6916" width="1.7109375" style="6" customWidth="1"/>
    <col min="6917" max="6917" width="9.28515625" style="6" bestFit="1" customWidth="1"/>
    <col min="6918" max="6918" width="15" style="6" customWidth="1"/>
    <col min="6919" max="6919" width="32.5703125" style="6" customWidth="1"/>
    <col min="6920" max="6920" width="10" style="6" bestFit="1" customWidth="1"/>
    <col min="6921" max="6921" width="10.140625" style="6" bestFit="1" customWidth="1"/>
    <col min="6922" max="6922" width="9.28515625" style="6" bestFit="1" customWidth="1"/>
    <col min="6923" max="7162" width="9.140625" style="6"/>
    <col min="7163" max="7163" width="20.7109375" style="6" customWidth="1"/>
    <col min="7164" max="7164" width="1.7109375" style="6" customWidth="1"/>
    <col min="7165" max="7165" width="4.7109375" style="6" customWidth="1"/>
    <col min="7166" max="7166" width="11.7109375" style="6" customWidth="1"/>
    <col min="7167" max="7167" width="45.7109375" style="6" customWidth="1"/>
    <col min="7168" max="7168" width="7.7109375" style="6" customWidth="1"/>
    <col min="7169" max="7170" width="12.7109375" style="6" customWidth="1"/>
    <col min="7171" max="7171" width="18.28515625" style="6" bestFit="1" customWidth="1"/>
    <col min="7172" max="7172" width="1.7109375" style="6" customWidth="1"/>
    <col min="7173" max="7173" width="9.28515625" style="6" bestFit="1" customWidth="1"/>
    <col min="7174" max="7174" width="15" style="6" customWidth="1"/>
    <col min="7175" max="7175" width="32.5703125" style="6" customWidth="1"/>
    <col min="7176" max="7176" width="10" style="6" bestFit="1" customWidth="1"/>
    <col min="7177" max="7177" width="10.140625" style="6" bestFit="1" customWidth="1"/>
    <col min="7178" max="7178" width="9.28515625" style="6" bestFit="1" customWidth="1"/>
    <col min="7179" max="7418" width="9.140625" style="6"/>
    <col min="7419" max="7419" width="20.7109375" style="6" customWidth="1"/>
    <col min="7420" max="7420" width="1.7109375" style="6" customWidth="1"/>
    <col min="7421" max="7421" width="4.7109375" style="6" customWidth="1"/>
    <col min="7422" max="7422" width="11.7109375" style="6" customWidth="1"/>
    <col min="7423" max="7423" width="45.7109375" style="6" customWidth="1"/>
    <col min="7424" max="7424" width="7.7109375" style="6" customWidth="1"/>
    <col min="7425" max="7426" width="12.7109375" style="6" customWidth="1"/>
    <col min="7427" max="7427" width="18.28515625" style="6" bestFit="1" customWidth="1"/>
    <col min="7428" max="7428" width="1.7109375" style="6" customWidth="1"/>
    <col min="7429" max="7429" width="9.28515625" style="6" bestFit="1" customWidth="1"/>
    <col min="7430" max="7430" width="15" style="6" customWidth="1"/>
    <col min="7431" max="7431" width="32.5703125" style="6" customWidth="1"/>
    <col min="7432" max="7432" width="10" style="6" bestFit="1" customWidth="1"/>
    <col min="7433" max="7433" width="10.140625" style="6" bestFit="1" customWidth="1"/>
    <col min="7434" max="7434" width="9.28515625" style="6" bestFit="1" customWidth="1"/>
    <col min="7435" max="7674" width="9.140625" style="6"/>
    <col min="7675" max="7675" width="20.7109375" style="6" customWidth="1"/>
    <col min="7676" max="7676" width="1.7109375" style="6" customWidth="1"/>
    <col min="7677" max="7677" width="4.7109375" style="6" customWidth="1"/>
    <col min="7678" max="7678" width="11.7109375" style="6" customWidth="1"/>
    <col min="7679" max="7679" width="45.7109375" style="6" customWidth="1"/>
    <col min="7680" max="7680" width="7.7109375" style="6" customWidth="1"/>
    <col min="7681" max="7682" width="12.7109375" style="6" customWidth="1"/>
    <col min="7683" max="7683" width="18.28515625" style="6" bestFit="1" customWidth="1"/>
    <col min="7684" max="7684" width="1.7109375" style="6" customWidth="1"/>
    <col min="7685" max="7685" width="9.28515625" style="6" bestFit="1" customWidth="1"/>
    <col min="7686" max="7686" width="15" style="6" customWidth="1"/>
    <col min="7687" max="7687" width="32.5703125" style="6" customWidth="1"/>
    <col min="7688" max="7688" width="10" style="6" bestFit="1" customWidth="1"/>
    <col min="7689" max="7689" width="10.140625" style="6" bestFit="1" customWidth="1"/>
    <col min="7690" max="7690" width="9.28515625" style="6" bestFit="1" customWidth="1"/>
    <col min="7691" max="7930" width="9.140625" style="6"/>
    <col min="7931" max="7931" width="20.7109375" style="6" customWidth="1"/>
    <col min="7932" max="7932" width="1.7109375" style="6" customWidth="1"/>
    <col min="7933" max="7933" width="4.7109375" style="6" customWidth="1"/>
    <col min="7934" max="7934" width="11.7109375" style="6" customWidth="1"/>
    <col min="7935" max="7935" width="45.7109375" style="6" customWidth="1"/>
    <col min="7936" max="7936" width="7.7109375" style="6" customWidth="1"/>
    <col min="7937" max="7938" width="12.7109375" style="6" customWidth="1"/>
    <col min="7939" max="7939" width="18.28515625" style="6" bestFit="1" customWidth="1"/>
    <col min="7940" max="7940" width="1.7109375" style="6" customWidth="1"/>
    <col min="7941" max="7941" width="9.28515625" style="6" bestFit="1" customWidth="1"/>
    <col min="7942" max="7942" width="15" style="6" customWidth="1"/>
    <col min="7943" max="7943" width="32.5703125" style="6" customWidth="1"/>
    <col min="7944" max="7944" width="10" style="6" bestFit="1" customWidth="1"/>
    <col min="7945" max="7945" width="10.140625" style="6" bestFit="1" customWidth="1"/>
    <col min="7946" max="7946" width="9.28515625" style="6" bestFit="1" customWidth="1"/>
    <col min="7947" max="8186" width="9.140625" style="6"/>
    <col min="8187" max="8187" width="20.7109375" style="6" customWidth="1"/>
    <col min="8188" max="8188" width="1.7109375" style="6" customWidth="1"/>
    <col min="8189" max="8189" width="4.7109375" style="6" customWidth="1"/>
    <col min="8190" max="8190" width="11.7109375" style="6" customWidth="1"/>
    <col min="8191" max="8191" width="45.7109375" style="6" customWidth="1"/>
    <col min="8192" max="8192" width="7.7109375" style="6" customWidth="1"/>
    <col min="8193" max="8194" width="12.7109375" style="6" customWidth="1"/>
    <col min="8195" max="8195" width="18.28515625" style="6" bestFit="1" customWidth="1"/>
    <col min="8196" max="8196" width="1.7109375" style="6" customWidth="1"/>
    <col min="8197" max="8197" width="9.28515625" style="6" bestFit="1" customWidth="1"/>
    <col min="8198" max="8198" width="15" style="6" customWidth="1"/>
    <col min="8199" max="8199" width="32.5703125" style="6" customWidth="1"/>
    <col min="8200" max="8200" width="10" style="6" bestFit="1" customWidth="1"/>
    <col min="8201" max="8201" width="10.140625" style="6" bestFit="1" customWidth="1"/>
    <col min="8202" max="8202" width="9.28515625" style="6" bestFit="1" customWidth="1"/>
    <col min="8203" max="8442" width="9.140625" style="6"/>
    <col min="8443" max="8443" width="20.7109375" style="6" customWidth="1"/>
    <col min="8444" max="8444" width="1.7109375" style="6" customWidth="1"/>
    <col min="8445" max="8445" width="4.7109375" style="6" customWidth="1"/>
    <col min="8446" max="8446" width="11.7109375" style="6" customWidth="1"/>
    <col min="8447" max="8447" width="45.7109375" style="6" customWidth="1"/>
    <col min="8448" max="8448" width="7.7109375" style="6" customWidth="1"/>
    <col min="8449" max="8450" width="12.7109375" style="6" customWidth="1"/>
    <col min="8451" max="8451" width="18.28515625" style="6" bestFit="1" customWidth="1"/>
    <col min="8452" max="8452" width="1.7109375" style="6" customWidth="1"/>
    <col min="8453" max="8453" width="9.28515625" style="6" bestFit="1" customWidth="1"/>
    <col min="8454" max="8454" width="15" style="6" customWidth="1"/>
    <col min="8455" max="8455" width="32.5703125" style="6" customWidth="1"/>
    <col min="8456" max="8456" width="10" style="6" bestFit="1" customWidth="1"/>
    <col min="8457" max="8457" width="10.140625" style="6" bestFit="1" customWidth="1"/>
    <col min="8458" max="8458" width="9.28515625" style="6" bestFit="1" customWidth="1"/>
    <col min="8459" max="8698" width="9.140625" style="6"/>
    <col min="8699" max="8699" width="20.7109375" style="6" customWidth="1"/>
    <col min="8700" max="8700" width="1.7109375" style="6" customWidth="1"/>
    <col min="8701" max="8701" width="4.7109375" style="6" customWidth="1"/>
    <col min="8702" max="8702" width="11.7109375" style="6" customWidth="1"/>
    <col min="8703" max="8703" width="45.7109375" style="6" customWidth="1"/>
    <col min="8704" max="8704" width="7.7109375" style="6" customWidth="1"/>
    <col min="8705" max="8706" width="12.7109375" style="6" customWidth="1"/>
    <col min="8707" max="8707" width="18.28515625" style="6" bestFit="1" customWidth="1"/>
    <col min="8708" max="8708" width="1.7109375" style="6" customWidth="1"/>
    <col min="8709" max="8709" width="9.28515625" style="6" bestFit="1" customWidth="1"/>
    <col min="8710" max="8710" width="15" style="6" customWidth="1"/>
    <col min="8711" max="8711" width="32.5703125" style="6" customWidth="1"/>
    <col min="8712" max="8712" width="10" style="6" bestFit="1" customWidth="1"/>
    <col min="8713" max="8713" width="10.140625" style="6" bestFit="1" customWidth="1"/>
    <col min="8714" max="8714" width="9.28515625" style="6" bestFit="1" customWidth="1"/>
    <col min="8715" max="8954" width="9.140625" style="6"/>
    <col min="8955" max="8955" width="20.7109375" style="6" customWidth="1"/>
    <col min="8956" max="8956" width="1.7109375" style="6" customWidth="1"/>
    <col min="8957" max="8957" width="4.7109375" style="6" customWidth="1"/>
    <col min="8958" max="8958" width="11.7109375" style="6" customWidth="1"/>
    <col min="8959" max="8959" width="45.7109375" style="6" customWidth="1"/>
    <col min="8960" max="8960" width="7.7109375" style="6" customWidth="1"/>
    <col min="8961" max="8962" width="12.7109375" style="6" customWidth="1"/>
    <col min="8963" max="8963" width="18.28515625" style="6" bestFit="1" customWidth="1"/>
    <col min="8964" max="8964" width="1.7109375" style="6" customWidth="1"/>
    <col min="8965" max="8965" width="9.28515625" style="6" bestFit="1" customWidth="1"/>
    <col min="8966" max="8966" width="15" style="6" customWidth="1"/>
    <col min="8967" max="8967" width="32.5703125" style="6" customWidth="1"/>
    <col min="8968" max="8968" width="10" style="6" bestFit="1" customWidth="1"/>
    <col min="8969" max="8969" width="10.140625" style="6" bestFit="1" customWidth="1"/>
    <col min="8970" max="8970" width="9.28515625" style="6" bestFit="1" customWidth="1"/>
    <col min="8971" max="9210" width="9.140625" style="6"/>
    <col min="9211" max="9211" width="20.7109375" style="6" customWidth="1"/>
    <col min="9212" max="9212" width="1.7109375" style="6" customWidth="1"/>
    <col min="9213" max="9213" width="4.7109375" style="6" customWidth="1"/>
    <col min="9214" max="9214" width="11.7109375" style="6" customWidth="1"/>
    <col min="9215" max="9215" width="45.7109375" style="6" customWidth="1"/>
    <col min="9216" max="9216" width="7.7109375" style="6" customWidth="1"/>
    <col min="9217" max="9218" width="12.7109375" style="6" customWidth="1"/>
    <col min="9219" max="9219" width="18.28515625" style="6" bestFit="1" customWidth="1"/>
    <col min="9220" max="9220" width="1.7109375" style="6" customWidth="1"/>
    <col min="9221" max="9221" width="9.28515625" style="6" bestFit="1" customWidth="1"/>
    <col min="9222" max="9222" width="15" style="6" customWidth="1"/>
    <col min="9223" max="9223" width="32.5703125" style="6" customWidth="1"/>
    <col min="9224" max="9224" width="10" style="6" bestFit="1" customWidth="1"/>
    <col min="9225" max="9225" width="10.140625" style="6" bestFit="1" customWidth="1"/>
    <col min="9226" max="9226" width="9.28515625" style="6" bestFit="1" customWidth="1"/>
    <col min="9227" max="9466" width="9.140625" style="6"/>
    <col min="9467" max="9467" width="20.7109375" style="6" customWidth="1"/>
    <col min="9468" max="9468" width="1.7109375" style="6" customWidth="1"/>
    <col min="9469" max="9469" width="4.7109375" style="6" customWidth="1"/>
    <col min="9470" max="9470" width="11.7109375" style="6" customWidth="1"/>
    <col min="9471" max="9471" width="45.7109375" style="6" customWidth="1"/>
    <col min="9472" max="9472" width="7.7109375" style="6" customWidth="1"/>
    <col min="9473" max="9474" width="12.7109375" style="6" customWidth="1"/>
    <col min="9475" max="9475" width="18.28515625" style="6" bestFit="1" customWidth="1"/>
    <col min="9476" max="9476" width="1.7109375" style="6" customWidth="1"/>
    <col min="9477" max="9477" width="9.28515625" style="6" bestFit="1" customWidth="1"/>
    <col min="9478" max="9478" width="15" style="6" customWidth="1"/>
    <col min="9479" max="9479" width="32.5703125" style="6" customWidth="1"/>
    <col min="9480" max="9480" width="10" style="6" bestFit="1" customWidth="1"/>
    <col min="9481" max="9481" width="10.140625" style="6" bestFit="1" customWidth="1"/>
    <col min="9482" max="9482" width="9.28515625" style="6" bestFit="1" customWidth="1"/>
    <col min="9483" max="9722" width="9.140625" style="6"/>
    <col min="9723" max="9723" width="20.7109375" style="6" customWidth="1"/>
    <col min="9724" max="9724" width="1.7109375" style="6" customWidth="1"/>
    <col min="9725" max="9725" width="4.7109375" style="6" customWidth="1"/>
    <col min="9726" max="9726" width="11.7109375" style="6" customWidth="1"/>
    <col min="9727" max="9727" width="45.7109375" style="6" customWidth="1"/>
    <col min="9728" max="9728" width="7.7109375" style="6" customWidth="1"/>
    <col min="9729" max="9730" width="12.7109375" style="6" customWidth="1"/>
    <col min="9731" max="9731" width="18.28515625" style="6" bestFit="1" customWidth="1"/>
    <col min="9732" max="9732" width="1.7109375" style="6" customWidth="1"/>
    <col min="9733" max="9733" width="9.28515625" style="6" bestFit="1" customWidth="1"/>
    <col min="9734" max="9734" width="15" style="6" customWidth="1"/>
    <col min="9735" max="9735" width="32.5703125" style="6" customWidth="1"/>
    <col min="9736" max="9736" width="10" style="6" bestFit="1" customWidth="1"/>
    <col min="9737" max="9737" width="10.140625" style="6" bestFit="1" customWidth="1"/>
    <col min="9738" max="9738" width="9.28515625" style="6" bestFit="1" customWidth="1"/>
    <col min="9739" max="9978" width="9.140625" style="6"/>
    <col min="9979" max="9979" width="20.7109375" style="6" customWidth="1"/>
    <col min="9980" max="9980" width="1.7109375" style="6" customWidth="1"/>
    <col min="9981" max="9981" width="4.7109375" style="6" customWidth="1"/>
    <col min="9982" max="9982" width="11.7109375" style="6" customWidth="1"/>
    <col min="9983" max="9983" width="45.7109375" style="6" customWidth="1"/>
    <col min="9984" max="9984" width="7.7109375" style="6" customWidth="1"/>
    <col min="9985" max="9986" width="12.7109375" style="6" customWidth="1"/>
    <col min="9987" max="9987" width="18.28515625" style="6" bestFit="1" customWidth="1"/>
    <col min="9988" max="9988" width="1.7109375" style="6" customWidth="1"/>
    <col min="9989" max="9989" width="9.28515625" style="6" bestFit="1" customWidth="1"/>
    <col min="9990" max="9990" width="15" style="6" customWidth="1"/>
    <col min="9991" max="9991" width="32.5703125" style="6" customWidth="1"/>
    <col min="9992" max="9992" width="10" style="6" bestFit="1" customWidth="1"/>
    <col min="9993" max="9993" width="10.140625" style="6" bestFit="1" customWidth="1"/>
    <col min="9994" max="9994" width="9.28515625" style="6" bestFit="1" customWidth="1"/>
    <col min="9995" max="10234" width="9.140625" style="6"/>
    <col min="10235" max="10235" width="20.7109375" style="6" customWidth="1"/>
    <col min="10236" max="10236" width="1.7109375" style="6" customWidth="1"/>
    <col min="10237" max="10237" width="4.7109375" style="6" customWidth="1"/>
    <col min="10238" max="10238" width="11.7109375" style="6" customWidth="1"/>
    <col min="10239" max="10239" width="45.7109375" style="6" customWidth="1"/>
    <col min="10240" max="10240" width="7.7109375" style="6" customWidth="1"/>
    <col min="10241" max="10242" width="12.7109375" style="6" customWidth="1"/>
    <col min="10243" max="10243" width="18.28515625" style="6" bestFit="1" customWidth="1"/>
    <col min="10244" max="10244" width="1.7109375" style="6" customWidth="1"/>
    <col min="10245" max="10245" width="9.28515625" style="6" bestFit="1" customWidth="1"/>
    <col min="10246" max="10246" width="15" style="6" customWidth="1"/>
    <col min="10247" max="10247" width="32.5703125" style="6" customWidth="1"/>
    <col min="10248" max="10248" width="10" style="6" bestFit="1" customWidth="1"/>
    <col min="10249" max="10249" width="10.140625" style="6" bestFit="1" customWidth="1"/>
    <col min="10250" max="10250" width="9.28515625" style="6" bestFit="1" customWidth="1"/>
    <col min="10251" max="10490" width="9.140625" style="6"/>
    <col min="10491" max="10491" width="20.7109375" style="6" customWidth="1"/>
    <col min="10492" max="10492" width="1.7109375" style="6" customWidth="1"/>
    <col min="10493" max="10493" width="4.7109375" style="6" customWidth="1"/>
    <col min="10494" max="10494" width="11.7109375" style="6" customWidth="1"/>
    <col min="10495" max="10495" width="45.7109375" style="6" customWidth="1"/>
    <col min="10496" max="10496" width="7.7109375" style="6" customWidth="1"/>
    <col min="10497" max="10498" width="12.7109375" style="6" customWidth="1"/>
    <col min="10499" max="10499" width="18.28515625" style="6" bestFit="1" customWidth="1"/>
    <col min="10500" max="10500" width="1.7109375" style="6" customWidth="1"/>
    <col min="10501" max="10501" width="9.28515625" style="6" bestFit="1" customWidth="1"/>
    <col min="10502" max="10502" width="15" style="6" customWidth="1"/>
    <col min="10503" max="10503" width="32.5703125" style="6" customWidth="1"/>
    <col min="10504" max="10504" width="10" style="6" bestFit="1" customWidth="1"/>
    <col min="10505" max="10505" width="10.140625" style="6" bestFit="1" customWidth="1"/>
    <col min="10506" max="10506" width="9.28515625" style="6" bestFit="1" customWidth="1"/>
    <col min="10507" max="10746" width="9.140625" style="6"/>
    <col min="10747" max="10747" width="20.7109375" style="6" customWidth="1"/>
    <col min="10748" max="10748" width="1.7109375" style="6" customWidth="1"/>
    <col min="10749" max="10749" width="4.7109375" style="6" customWidth="1"/>
    <col min="10750" max="10750" width="11.7109375" style="6" customWidth="1"/>
    <col min="10751" max="10751" width="45.7109375" style="6" customWidth="1"/>
    <col min="10752" max="10752" width="7.7109375" style="6" customWidth="1"/>
    <col min="10753" max="10754" width="12.7109375" style="6" customWidth="1"/>
    <col min="10755" max="10755" width="18.28515625" style="6" bestFit="1" customWidth="1"/>
    <col min="10756" max="10756" width="1.7109375" style="6" customWidth="1"/>
    <col min="10757" max="10757" width="9.28515625" style="6" bestFit="1" customWidth="1"/>
    <col min="10758" max="10758" width="15" style="6" customWidth="1"/>
    <col min="10759" max="10759" width="32.5703125" style="6" customWidth="1"/>
    <col min="10760" max="10760" width="10" style="6" bestFit="1" customWidth="1"/>
    <col min="10761" max="10761" width="10.140625" style="6" bestFit="1" customWidth="1"/>
    <col min="10762" max="10762" width="9.28515625" style="6" bestFit="1" customWidth="1"/>
    <col min="10763" max="11002" width="9.140625" style="6"/>
    <col min="11003" max="11003" width="20.7109375" style="6" customWidth="1"/>
    <col min="11004" max="11004" width="1.7109375" style="6" customWidth="1"/>
    <col min="11005" max="11005" width="4.7109375" style="6" customWidth="1"/>
    <col min="11006" max="11006" width="11.7109375" style="6" customWidth="1"/>
    <col min="11007" max="11007" width="45.7109375" style="6" customWidth="1"/>
    <col min="11008" max="11008" width="7.7109375" style="6" customWidth="1"/>
    <col min="11009" max="11010" width="12.7109375" style="6" customWidth="1"/>
    <col min="11011" max="11011" width="18.28515625" style="6" bestFit="1" customWidth="1"/>
    <col min="11012" max="11012" width="1.7109375" style="6" customWidth="1"/>
    <col min="11013" max="11013" width="9.28515625" style="6" bestFit="1" customWidth="1"/>
    <col min="11014" max="11014" width="15" style="6" customWidth="1"/>
    <col min="11015" max="11015" width="32.5703125" style="6" customWidth="1"/>
    <col min="11016" max="11016" width="10" style="6" bestFit="1" customWidth="1"/>
    <col min="11017" max="11017" width="10.140625" style="6" bestFit="1" customWidth="1"/>
    <col min="11018" max="11018" width="9.28515625" style="6" bestFit="1" customWidth="1"/>
    <col min="11019" max="11258" width="9.140625" style="6"/>
    <col min="11259" max="11259" width="20.7109375" style="6" customWidth="1"/>
    <col min="11260" max="11260" width="1.7109375" style="6" customWidth="1"/>
    <col min="11261" max="11261" width="4.7109375" style="6" customWidth="1"/>
    <col min="11262" max="11262" width="11.7109375" style="6" customWidth="1"/>
    <col min="11263" max="11263" width="45.7109375" style="6" customWidth="1"/>
    <col min="11264" max="11264" width="7.7109375" style="6" customWidth="1"/>
    <col min="11265" max="11266" width="12.7109375" style="6" customWidth="1"/>
    <col min="11267" max="11267" width="18.28515625" style="6" bestFit="1" customWidth="1"/>
    <col min="11268" max="11268" width="1.7109375" style="6" customWidth="1"/>
    <col min="11269" max="11269" width="9.28515625" style="6" bestFit="1" customWidth="1"/>
    <col min="11270" max="11270" width="15" style="6" customWidth="1"/>
    <col min="11271" max="11271" width="32.5703125" style="6" customWidth="1"/>
    <col min="11272" max="11272" width="10" style="6" bestFit="1" customWidth="1"/>
    <col min="11273" max="11273" width="10.140625" style="6" bestFit="1" customWidth="1"/>
    <col min="11274" max="11274" width="9.28515625" style="6" bestFit="1" customWidth="1"/>
    <col min="11275" max="11514" width="9.140625" style="6"/>
    <col min="11515" max="11515" width="20.7109375" style="6" customWidth="1"/>
    <col min="11516" max="11516" width="1.7109375" style="6" customWidth="1"/>
    <col min="11517" max="11517" width="4.7109375" style="6" customWidth="1"/>
    <col min="11518" max="11518" width="11.7109375" style="6" customWidth="1"/>
    <col min="11519" max="11519" width="45.7109375" style="6" customWidth="1"/>
    <col min="11520" max="11520" width="7.7109375" style="6" customWidth="1"/>
    <col min="11521" max="11522" width="12.7109375" style="6" customWidth="1"/>
    <col min="11523" max="11523" width="18.28515625" style="6" bestFit="1" customWidth="1"/>
    <col min="11524" max="11524" width="1.7109375" style="6" customWidth="1"/>
    <col min="11525" max="11525" width="9.28515625" style="6" bestFit="1" customWidth="1"/>
    <col min="11526" max="11526" width="15" style="6" customWidth="1"/>
    <col min="11527" max="11527" width="32.5703125" style="6" customWidth="1"/>
    <col min="11528" max="11528" width="10" style="6" bestFit="1" customWidth="1"/>
    <col min="11529" max="11529" width="10.140625" style="6" bestFit="1" customWidth="1"/>
    <col min="11530" max="11530" width="9.28515625" style="6" bestFit="1" customWidth="1"/>
    <col min="11531" max="11770" width="9.140625" style="6"/>
    <col min="11771" max="11771" width="20.7109375" style="6" customWidth="1"/>
    <col min="11772" max="11772" width="1.7109375" style="6" customWidth="1"/>
    <col min="11773" max="11773" width="4.7109375" style="6" customWidth="1"/>
    <col min="11774" max="11774" width="11.7109375" style="6" customWidth="1"/>
    <col min="11775" max="11775" width="45.7109375" style="6" customWidth="1"/>
    <col min="11776" max="11776" width="7.7109375" style="6" customWidth="1"/>
    <col min="11777" max="11778" width="12.7109375" style="6" customWidth="1"/>
    <col min="11779" max="11779" width="18.28515625" style="6" bestFit="1" customWidth="1"/>
    <col min="11780" max="11780" width="1.7109375" style="6" customWidth="1"/>
    <col min="11781" max="11781" width="9.28515625" style="6" bestFit="1" customWidth="1"/>
    <col min="11782" max="11782" width="15" style="6" customWidth="1"/>
    <col min="11783" max="11783" width="32.5703125" style="6" customWidth="1"/>
    <col min="11784" max="11784" width="10" style="6" bestFit="1" customWidth="1"/>
    <col min="11785" max="11785" width="10.140625" style="6" bestFit="1" customWidth="1"/>
    <col min="11786" max="11786" width="9.28515625" style="6" bestFit="1" customWidth="1"/>
    <col min="11787" max="12026" width="9.140625" style="6"/>
    <col min="12027" max="12027" width="20.7109375" style="6" customWidth="1"/>
    <col min="12028" max="12028" width="1.7109375" style="6" customWidth="1"/>
    <col min="12029" max="12029" width="4.7109375" style="6" customWidth="1"/>
    <col min="12030" max="12030" width="11.7109375" style="6" customWidth="1"/>
    <col min="12031" max="12031" width="45.7109375" style="6" customWidth="1"/>
    <col min="12032" max="12032" width="7.7109375" style="6" customWidth="1"/>
    <col min="12033" max="12034" width="12.7109375" style="6" customWidth="1"/>
    <col min="12035" max="12035" width="18.28515625" style="6" bestFit="1" customWidth="1"/>
    <col min="12036" max="12036" width="1.7109375" style="6" customWidth="1"/>
    <col min="12037" max="12037" width="9.28515625" style="6" bestFit="1" customWidth="1"/>
    <col min="12038" max="12038" width="15" style="6" customWidth="1"/>
    <col min="12039" max="12039" width="32.5703125" style="6" customWidth="1"/>
    <col min="12040" max="12040" width="10" style="6" bestFit="1" customWidth="1"/>
    <col min="12041" max="12041" width="10.140625" style="6" bestFit="1" customWidth="1"/>
    <col min="12042" max="12042" width="9.28515625" style="6" bestFit="1" customWidth="1"/>
    <col min="12043" max="12282" width="9.140625" style="6"/>
    <col min="12283" max="12283" width="20.7109375" style="6" customWidth="1"/>
    <col min="12284" max="12284" width="1.7109375" style="6" customWidth="1"/>
    <col min="12285" max="12285" width="4.7109375" style="6" customWidth="1"/>
    <col min="12286" max="12286" width="11.7109375" style="6" customWidth="1"/>
    <col min="12287" max="12287" width="45.7109375" style="6" customWidth="1"/>
    <col min="12288" max="12288" width="7.7109375" style="6" customWidth="1"/>
    <col min="12289" max="12290" width="12.7109375" style="6" customWidth="1"/>
    <col min="12291" max="12291" width="18.28515625" style="6" bestFit="1" customWidth="1"/>
    <col min="12292" max="12292" width="1.7109375" style="6" customWidth="1"/>
    <col min="12293" max="12293" width="9.28515625" style="6" bestFit="1" customWidth="1"/>
    <col min="12294" max="12294" width="15" style="6" customWidth="1"/>
    <col min="12295" max="12295" width="32.5703125" style="6" customWidth="1"/>
    <col min="12296" max="12296" width="10" style="6" bestFit="1" customWidth="1"/>
    <col min="12297" max="12297" width="10.140625" style="6" bestFit="1" customWidth="1"/>
    <col min="12298" max="12298" width="9.28515625" style="6" bestFit="1" customWidth="1"/>
    <col min="12299" max="12538" width="9.140625" style="6"/>
    <col min="12539" max="12539" width="20.7109375" style="6" customWidth="1"/>
    <col min="12540" max="12540" width="1.7109375" style="6" customWidth="1"/>
    <col min="12541" max="12541" width="4.7109375" style="6" customWidth="1"/>
    <col min="12542" max="12542" width="11.7109375" style="6" customWidth="1"/>
    <col min="12543" max="12543" width="45.7109375" style="6" customWidth="1"/>
    <col min="12544" max="12544" width="7.7109375" style="6" customWidth="1"/>
    <col min="12545" max="12546" width="12.7109375" style="6" customWidth="1"/>
    <col min="12547" max="12547" width="18.28515625" style="6" bestFit="1" customWidth="1"/>
    <col min="12548" max="12548" width="1.7109375" style="6" customWidth="1"/>
    <col min="12549" max="12549" width="9.28515625" style="6" bestFit="1" customWidth="1"/>
    <col min="12550" max="12550" width="15" style="6" customWidth="1"/>
    <col min="12551" max="12551" width="32.5703125" style="6" customWidth="1"/>
    <col min="12552" max="12552" width="10" style="6" bestFit="1" customWidth="1"/>
    <col min="12553" max="12553" width="10.140625" style="6" bestFit="1" customWidth="1"/>
    <col min="12554" max="12554" width="9.28515625" style="6" bestFit="1" customWidth="1"/>
    <col min="12555" max="12794" width="9.140625" style="6"/>
    <col min="12795" max="12795" width="20.7109375" style="6" customWidth="1"/>
    <col min="12796" max="12796" width="1.7109375" style="6" customWidth="1"/>
    <col min="12797" max="12797" width="4.7109375" style="6" customWidth="1"/>
    <col min="12798" max="12798" width="11.7109375" style="6" customWidth="1"/>
    <col min="12799" max="12799" width="45.7109375" style="6" customWidth="1"/>
    <col min="12800" max="12800" width="7.7109375" style="6" customWidth="1"/>
    <col min="12801" max="12802" width="12.7109375" style="6" customWidth="1"/>
    <col min="12803" max="12803" width="18.28515625" style="6" bestFit="1" customWidth="1"/>
    <col min="12804" max="12804" width="1.7109375" style="6" customWidth="1"/>
    <col min="12805" max="12805" width="9.28515625" style="6" bestFit="1" customWidth="1"/>
    <col min="12806" max="12806" width="15" style="6" customWidth="1"/>
    <col min="12807" max="12807" width="32.5703125" style="6" customWidth="1"/>
    <col min="12808" max="12808" width="10" style="6" bestFit="1" customWidth="1"/>
    <col min="12809" max="12809" width="10.140625" style="6" bestFit="1" customWidth="1"/>
    <col min="12810" max="12810" width="9.28515625" style="6" bestFit="1" customWidth="1"/>
    <col min="12811" max="13050" width="9.140625" style="6"/>
    <col min="13051" max="13051" width="20.7109375" style="6" customWidth="1"/>
    <col min="13052" max="13052" width="1.7109375" style="6" customWidth="1"/>
    <col min="13053" max="13053" width="4.7109375" style="6" customWidth="1"/>
    <col min="13054" max="13054" width="11.7109375" style="6" customWidth="1"/>
    <col min="13055" max="13055" width="45.7109375" style="6" customWidth="1"/>
    <col min="13056" max="13056" width="7.7109375" style="6" customWidth="1"/>
    <col min="13057" max="13058" width="12.7109375" style="6" customWidth="1"/>
    <col min="13059" max="13059" width="18.28515625" style="6" bestFit="1" customWidth="1"/>
    <col min="13060" max="13060" width="1.7109375" style="6" customWidth="1"/>
    <col min="13061" max="13061" width="9.28515625" style="6" bestFit="1" customWidth="1"/>
    <col min="13062" max="13062" width="15" style="6" customWidth="1"/>
    <col min="13063" max="13063" width="32.5703125" style="6" customWidth="1"/>
    <col min="13064" max="13064" width="10" style="6" bestFit="1" customWidth="1"/>
    <col min="13065" max="13065" width="10.140625" style="6" bestFit="1" customWidth="1"/>
    <col min="13066" max="13066" width="9.28515625" style="6" bestFit="1" customWidth="1"/>
    <col min="13067" max="13306" width="9.140625" style="6"/>
    <col min="13307" max="13307" width="20.7109375" style="6" customWidth="1"/>
    <col min="13308" max="13308" width="1.7109375" style="6" customWidth="1"/>
    <col min="13309" max="13309" width="4.7109375" style="6" customWidth="1"/>
    <col min="13310" max="13310" width="11.7109375" style="6" customWidth="1"/>
    <col min="13311" max="13311" width="45.7109375" style="6" customWidth="1"/>
    <col min="13312" max="13312" width="7.7109375" style="6" customWidth="1"/>
    <col min="13313" max="13314" width="12.7109375" style="6" customWidth="1"/>
    <col min="13315" max="13315" width="18.28515625" style="6" bestFit="1" customWidth="1"/>
    <col min="13316" max="13316" width="1.7109375" style="6" customWidth="1"/>
    <col min="13317" max="13317" width="9.28515625" style="6" bestFit="1" customWidth="1"/>
    <col min="13318" max="13318" width="15" style="6" customWidth="1"/>
    <col min="13319" max="13319" width="32.5703125" style="6" customWidth="1"/>
    <col min="13320" max="13320" width="10" style="6" bestFit="1" customWidth="1"/>
    <col min="13321" max="13321" width="10.140625" style="6" bestFit="1" customWidth="1"/>
    <col min="13322" max="13322" width="9.28515625" style="6" bestFit="1" customWidth="1"/>
    <col min="13323" max="13562" width="9.140625" style="6"/>
    <col min="13563" max="13563" width="20.7109375" style="6" customWidth="1"/>
    <col min="13564" max="13564" width="1.7109375" style="6" customWidth="1"/>
    <col min="13565" max="13565" width="4.7109375" style="6" customWidth="1"/>
    <col min="13566" max="13566" width="11.7109375" style="6" customWidth="1"/>
    <col min="13567" max="13567" width="45.7109375" style="6" customWidth="1"/>
    <col min="13568" max="13568" width="7.7109375" style="6" customWidth="1"/>
    <col min="13569" max="13570" width="12.7109375" style="6" customWidth="1"/>
    <col min="13571" max="13571" width="18.28515625" style="6" bestFit="1" customWidth="1"/>
    <col min="13572" max="13572" width="1.7109375" style="6" customWidth="1"/>
    <col min="13573" max="13573" width="9.28515625" style="6" bestFit="1" customWidth="1"/>
    <col min="13574" max="13574" width="15" style="6" customWidth="1"/>
    <col min="13575" max="13575" width="32.5703125" style="6" customWidth="1"/>
    <col min="13576" max="13576" width="10" style="6" bestFit="1" customWidth="1"/>
    <col min="13577" max="13577" width="10.140625" style="6" bestFit="1" customWidth="1"/>
    <col min="13578" max="13578" width="9.28515625" style="6" bestFit="1" customWidth="1"/>
    <col min="13579" max="13818" width="9.140625" style="6"/>
    <col min="13819" max="13819" width="20.7109375" style="6" customWidth="1"/>
    <col min="13820" max="13820" width="1.7109375" style="6" customWidth="1"/>
    <col min="13821" max="13821" width="4.7109375" style="6" customWidth="1"/>
    <col min="13822" max="13822" width="11.7109375" style="6" customWidth="1"/>
    <col min="13823" max="13823" width="45.7109375" style="6" customWidth="1"/>
    <col min="13824" max="13824" width="7.7109375" style="6" customWidth="1"/>
    <col min="13825" max="13826" width="12.7109375" style="6" customWidth="1"/>
    <col min="13827" max="13827" width="18.28515625" style="6" bestFit="1" customWidth="1"/>
    <col min="13828" max="13828" width="1.7109375" style="6" customWidth="1"/>
    <col min="13829" max="13829" width="9.28515625" style="6" bestFit="1" customWidth="1"/>
    <col min="13830" max="13830" width="15" style="6" customWidth="1"/>
    <col min="13831" max="13831" width="32.5703125" style="6" customWidth="1"/>
    <col min="13832" max="13832" width="10" style="6" bestFit="1" customWidth="1"/>
    <col min="13833" max="13833" width="10.140625" style="6" bestFit="1" customWidth="1"/>
    <col min="13834" max="13834" width="9.28515625" style="6" bestFit="1" customWidth="1"/>
    <col min="13835" max="14074" width="9.140625" style="6"/>
    <col min="14075" max="14075" width="20.7109375" style="6" customWidth="1"/>
    <col min="14076" max="14076" width="1.7109375" style="6" customWidth="1"/>
    <col min="14077" max="14077" width="4.7109375" style="6" customWidth="1"/>
    <col min="14078" max="14078" width="11.7109375" style="6" customWidth="1"/>
    <col min="14079" max="14079" width="45.7109375" style="6" customWidth="1"/>
    <col min="14080" max="14080" width="7.7109375" style="6" customWidth="1"/>
    <col min="14081" max="14082" width="12.7109375" style="6" customWidth="1"/>
    <col min="14083" max="14083" width="18.28515625" style="6" bestFit="1" customWidth="1"/>
    <col min="14084" max="14084" width="1.7109375" style="6" customWidth="1"/>
    <col min="14085" max="14085" width="9.28515625" style="6" bestFit="1" customWidth="1"/>
    <col min="14086" max="14086" width="15" style="6" customWidth="1"/>
    <col min="14087" max="14087" width="32.5703125" style="6" customWidth="1"/>
    <col min="14088" max="14088" width="10" style="6" bestFit="1" customWidth="1"/>
    <col min="14089" max="14089" width="10.140625" style="6" bestFit="1" customWidth="1"/>
    <col min="14090" max="14090" width="9.28515625" style="6" bestFit="1" customWidth="1"/>
    <col min="14091" max="14330" width="9.140625" style="6"/>
    <col min="14331" max="14331" width="20.7109375" style="6" customWidth="1"/>
    <col min="14332" max="14332" width="1.7109375" style="6" customWidth="1"/>
    <col min="14333" max="14333" width="4.7109375" style="6" customWidth="1"/>
    <col min="14334" max="14334" width="11.7109375" style="6" customWidth="1"/>
    <col min="14335" max="14335" width="45.7109375" style="6" customWidth="1"/>
    <col min="14336" max="14336" width="7.7109375" style="6" customWidth="1"/>
    <col min="14337" max="14338" width="12.7109375" style="6" customWidth="1"/>
    <col min="14339" max="14339" width="18.28515625" style="6" bestFit="1" customWidth="1"/>
    <col min="14340" max="14340" width="1.7109375" style="6" customWidth="1"/>
    <col min="14341" max="14341" width="9.28515625" style="6" bestFit="1" customWidth="1"/>
    <col min="14342" max="14342" width="15" style="6" customWidth="1"/>
    <col min="14343" max="14343" width="32.5703125" style="6" customWidth="1"/>
    <col min="14344" max="14344" width="10" style="6" bestFit="1" customWidth="1"/>
    <col min="14345" max="14345" width="10.140625" style="6" bestFit="1" customWidth="1"/>
    <col min="14346" max="14346" width="9.28515625" style="6" bestFit="1" customWidth="1"/>
    <col min="14347" max="14586" width="9.140625" style="6"/>
    <col min="14587" max="14587" width="20.7109375" style="6" customWidth="1"/>
    <col min="14588" max="14588" width="1.7109375" style="6" customWidth="1"/>
    <col min="14589" max="14589" width="4.7109375" style="6" customWidth="1"/>
    <col min="14590" max="14590" width="11.7109375" style="6" customWidth="1"/>
    <col min="14591" max="14591" width="45.7109375" style="6" customWidth="1"/>
    <col min="14592" max="14592" width="7.7109375" style="6" customWidth="1"/>
    <col min="14593" max="14594" width="12.7109375" style="6" customWidth="1"/>
    <col min="14595" max="14595" width="18.28515625" style="6" bestFit="1" customWidth="1"/>
    <col min="14596" max="14596" width="1.7109375" style="6" customWidth="1"/>
    <col min="14597" max="14597" width="9.28515625" style="6" bestFit="1" customWidth="1"/>
    <col min="14598" max="14598" width="15" style="6" customWidth="1"/>
    <col min="14599" max="14599" width="32.5703125" style="6" customWidth="1"/>
    <col min="14600" max="14600" width="10" style="6" bestFit="1" customWidth="1"/>
    <col min="14601" max="14601" width="10.140625" style="6" bestFit="1" customWidth="1"/>
    <col min="14602" max="14602" width="9.28515625" style="6" bestFit="1" customWidth="1"/>
    <col min="14603" max="14842" width="9.140625" style="6"/>
    <col min="14843" max="14843" width="20.7109375" style="6" customWidth="1"/>
    <col min="14844" max="14844" width="1.7109375" style="6" customWidth="1"/>
    <col min="14845" max="14845" width="4.7109375" style="6" customWidth="1"/>
    <col min="14846" max="14846" width="11.7109375" style="6" customWidth="1"/>
    <col min="14847" max="14847" width="45.7109375" style="6" customWidth="1"/>
    <col min="14848" max="14848" width="7.7109375" style="6" customWidth="1"/>
    <col min="14849" max="14850" width="12.7109375" style="6" customWidth="1"/>
    <col min="14851" max="14851" width="18.28515625" style="6" bestFit="1" customWidth="1"/>
    <col min="14852" max="14852" width="1.7109375" style="6" customWidth="1"/>
    <col min="14853" max="14853" width="9.28515625" style="6" bestFit="1" customWidth="1"/>
    <col min="14854" max="14854" width="15" style="6" customWidth="1"/>
    <col min="14855" max="14855" width="32.5703125" style="6" customWidth="1"/>
    <col min="14856" max="14856" width="10" style="6" bestFit="1" customWidth="1"/>
    <col min="14857" max="14857" width="10.140625" style="6" bestFit="1" customWidth="1"/>
    <col min="14858" max="14858" width="9.28515625" style="6" bestFit="1" customWidth="1"/>
    <col min="14859" max="15098" width="9.140625" style="6"/>
    <col min="15099" max="15099" width="20.7109375" style="6" customWidth="1"/>
    <col min="15100" max="15100" width="1.7109375" style="6" customWidth="1"/>
    <col min="15101" max="15101" width="4.7109375" style="6" customWidth="1"/>
    <col min="15102" max="15102" width="11.7109375" style="6" customWidth="1"/>
    <col min="15103" max="15103" width="45.7109375" style="6" customWidth="1"/>
    <col min="15104" max="15104" width="7.7109375" style="6" customWidth="1"/>
    <col min="15105" max="15106" width="12.7109375" style="6" customWidth="1"/>
    <col min="15107" max="15107" width="18.28515625" style="6" bestFit="1" customWidth="1"/>
    <col min="15108" max="15108" width="1.7109375" style="6" customWidth="1"/>
    <col min="15109" max="15109" width="9.28515625" style="6" bestFit="1" customWidth="1"/>
    <col min="15110" max="15110" width="15" style="6" customWidth="1"/>
    <col min="15111" max="15111" width="32.5703125" style="6" customWidth="1"/>
    <col min="15112" max="15112" width="10" style="6" bestFit="1" customWidth="1"/>
    <col min="15113" max="15113" width="10.140625" style="6" bestFit="1" customWidth="1"/>
    <col min="15114" max="15114" width="9.28515625" style="6" bestFit="1" customWidth="1"/>
    <col min="15115" max="15354" width="9.140625" style="6"/>
    <col min="15355" max="15355" width="20.7109375" style="6" customWidth="1"/>
    <col min="15356" max="15356" width="1.7109375" style="6" customWidth="1"/>
    <col min="15357" max="15357" width="4.7109375" style="6" customWidth="1"/>
    <col min="15358" max="15358" width="11.7109375" style="6" customWidth="1"/>
    <col min="15359" max="15359" width="45.7109375" style="6" customWidth="1"/>
    <col min="15360" max="15360" width="7.7109375" style="6" customWidth="1"/>
    <col min="15361" max="15362" width="12.7109375" style="6" customWidth="1"/>
    <col min="15363" max="15363" width="18.28515625" style="6" bestFit="1" customWidth="1"/>
    <col min="15364" max="15364" width="1.7109375" style="6" customWidth="1"/>
    <col min="15365" max="15365" width="9.28515625" style="6" bestFit="1" customWidth="1"/>
    <col min="15366" max="15366" width="15" style="6" customWidth="1"/>
    <col min="15367" max="15367" width="32.5703125" style="6" customWidth="1"/>
    <col min="15368" max="15368" width="10" style="6" bestFit="1" customWidth="1"/>
    <col min="15369" max="15369" width="10.140625" style="6" bestFit="1" customWidth="1"/>
    <col min="15370" max="15370" width="9.28515625" style="6" bestFit="1" customWidth="1"/>
    <col min="15371" max="15610" width="9.140625" style="6"/>
    <col min="15611" max="15611" width="20.7109375" style="6" customWidth="1"/>
    <col min="15612" max="15612" width="1.7109375" style="6" customWidth="1"/>
    <col min="15613" max="15613" width="4.7109375" style="6" customWidth="1"/>
    <col min="15614" max="15614" width="11.7109375" style="6" customWidth="1"/>
    <col min="15615" max="15615" width="45.7109375" style="6" customWidth="1"/>
    <col min="15616" max="15616" width="7.7109375" style="6" customWidth="1"/>
    <col min="15617" max="15618" width="12.7109375" style="6" customWidth="1"/>
    <col min="15619" max="15619" width="18.28515625" style="6" bestFit="1" customWidth="1"/>
    <col min="15620" max="15620" width="1.7109375" style="6" customWidth="1"/>
    <col min="15621" max="15621" width="9.28515625" style="6" bestFit="1" customWidth="1"/>
    <col min="15622" max="15622" width="15" style="6" customWidth="1"/>
    <col min="15623" max="15623" width="32.5703125" style="6" customWidth="1"/>
    <col min="15624" max="15624" width="10" style="6" bestFit="1" customWidth="1"/>
    <col min="15625" max="15625" width="10.140625" style="6" bestFit="1" customWidth="1"/>
    <col min="15626" max="15626" width="9.28515625" style="6" bestFit="1" customWidth="1"/>
    <col min="15627" max="15866" width="9.140625" style="6"/>
    <col min="15867" max="15867" width="20.7109375" style="6" customWidth="1"/>
    <col min="15868" max="15868" width="1.7109375" style="6" customWidth="1"/>
    <col min="15869" max="15869" width="4.7109375" style="6" customWidth="1"/>
    <col min="15870" max="15870" width="11.7109375" style="6" customWidth="1"/>
    <col min="15871" max="15871" width="45.7109375" style="6" customWidth="1"/>
    <col min="15872" max="15872" width="7.7109375" style="6" customWidth="1"/>
    <col min="15873" max="15874" width="12.7109375" style="6" customWidth="1"/>
    <col min="15875" max="15875" width="18.28515625" style="6" bestFit="1" customWidth="1"/>
    <col min="15876" max="15876" width="1.7109375" style="6" customWidth="1"/>
    <col min="15877" max="15877" width="9.28515625" style="6" bestFit="1" customWidth="1"/>
    <col min="15878" max="15878" width="15" style="6" customWidth="1"/>
    <col min="15879" max="15879" width="32.5703125" style="6" customWidth="1"/>
    <col min="15880" max="15880" width="10" style="6" bestFit="1" customWidth="1"/>
    <col min="15881" max="15881" width="10.140625" style="6" bestFit="1" customWidth="1"/>
    <col min="15882" max="15882" width="9.28515625" style="6" bestFit="1" customWidth="1"/>
    <col min="15883" max="16122" width="9.140625" style="6"/>
    <col min="16123" max="16123" width="20.7109375" style="6" customWidth="1"/>
    <col min="16124" max="16124" width="1.7109375" style="6" customWidth="1"/>
    <col min="16125" max="16125" width="4.7109375" style="6" customWidth="1"/>
    <col min="16126" max="16126" width="11.7109375" style="6" customWidth="1"/>
    <col min="16127" max="16127" width="45.7109375" style="6" customWidth="1"/>
    <col min="16128" max="16128" width="7.7109375" style="6" customWidth="1"/>
    <col min="16129" max="16130" width="12.7109375" style="6" customWidth="1"/>
    <col min="16131" max="16131" width="18.28515625" style="6" bestFit="1" customWidth="1"/>
    <col min="16132" max="16132" width="1.7109375" style="6" customWidth="1"/>
    <col min="16133" max="16133" width="9.28515625" style="6" bestFit="1" customWidth="1"/>
    <col min="16134" max="16134" width="15" style="6" customWidth="1"/>
    <col min="16135" max="16135" width="32.5703125" style="6" customWidth="1"/>
    <col min="16136" max="16136" width="10" style="6" bestFit="1" customWidth="1"/>
    <col min="16137" max="16137" width="10.140625" style="6" bestFit="1" customWidth="1"/>
    <col min="16138" max="16138" width="9.28515625" style="6" bestFit="1" customWidth="1"/>
    <col min="16139" max="16384" width="9.140625" style="6"/>
  </cols>
  <sheetData>
    <row r="1" spans="2:10" s="3" customFormat="1" ht="15.75" customHeight="1">
      <c r="B1" s="276" t="s">
        <v>319</v>
      </c>
      <c r="C1" s="276"/>
      <c r="D1" s="276"/>
      <c r="E1" s="276"/>
      <c r="F1" s="276"/>
      <c r="G1" s="276"/>
      <c r="H1" s="22"/>
    </row>
    <row r="2" spans="2:10" s="3" customFormat="1" ht="28.15" customHeight="1">
      <c r="B2" s="277" t="s">
        <v>114</v>
      </c>
      <c r="C2" s="277"/>
      <c r="D2" s="277"/>
      <c r="E2" s="277"/>
      <c r="F2" s="277"/>
      <c r="G2" s="277"/>
      <c r="H2" s="22"/>
    </row>
    <row r="3" spans="2:10" s="3" customFormat="1" ht="15.75" customHeight="1">
      <c r="B3" s="235"/>
      <c r="C3" s="278" t="s">
        <v>99</v>
      </c>
      <c r="D3" s="278"/>
      <c r="E3" s="278"/>
      <c r="F3" s="20"/>
      <c r="G3" s="21"/>
      <c r="H3" s="22"/>
    </row>
    <row r="4" spans="2:10" s="3" customFormat="1" ht="15.75" customHeight="1" thickBot="1">
      <c r="B4" s="279"/>
      <c r="C4" s="279"/>
      <c r="D4" s="23"/>
      <c r="E4" s="23"/>
      <c r="F4" s="23"/>
      <c r="G4" s="24"/>
      <c r="H4" s="22"/>
    </row>
    <row r="5" spans="2:10" s="4" customFormat="1" ht="20.100000000000001" customHeight="1" thickTop="1">
      <c r="B5" s="280" t="s">
        <v>24</v>
      </c>
      <c r="C5" s="282" t="s">
        <v>54</v>
      </c>
      <c r="D5" s="284" t="s">
        <v>25</v>
      </c>
      <c r="E5" s="286" t="s">
        <v>26</v>
      </c>
      <c r="F5" s="288" t="s">
        <v>27</v>
      </c>
      <c r="G5" s="289"/>
      <c r="H5" s="25"/>
    </row>
    <row r="6" spans="2:10" s="4" customFormat="1" ht="33" customHeight="1">
      <c r="B6" s="281"/>
      <c r="C6" s="283"/>
      <c r="D6" s="285"/>
      <c r="E6" s="287"/>
      <c r="F6" s="26" t="s">
        <v>28</v>
      </c>
      <c r="G6" s="226" t="s">
        <v>29</v>
      </c>
      <c r="H6" s="25"/>
    </row>
    <row r="7" spans="2:10" s="5" customFormat="1" ht="15" customHeight="1" thickBot="1">
      <c r="B7" s="27">
        <v>1</v>
      </c>
      <c r="C7" s="28">
        <v>2</v>
      </c>
      <c r="D7" s="29">
        <v>3</v>
      </c>
      <c r="E7" s="28">
        <v>4</v>
      </c>
      <c r="F7" s="30" t="s">
        <v>30</v>
      </c>
      <c r="G7" s="31" t="s">
        <v>31</v>
      </c>
      <c r="H7" s="32"/>
    </row>
    <row r="8" spans="2:10" s="5" customFormat="1" ht="15" customHeight="1" thickBot="1">
      <c r="B8" s="272" t="s">
        <v>266</v>
      </c>
      <c r="C8" s="273"/>
      <c r="D8" s="273"/>
      <c r="E8" s="273"/>
      <c r="F8" s="273"/>
      <c r="G8" s="274"/>
      <c r="H8" s="238"/>
    </row>
    <row r="9" spans="2:10" ht="13.5" thickBot="1">
      <c r="B9" s="33">
        <v>1</v>
      </c>
      <c r="C9" s="34"/>
      <c r="D9" s="35" t="s">
        <v>32</v>
      </c>
      <c r="E9" s="36" t="s">
        <v>33</v>
      </c>
      <c r="F9" s="37"/>
      <c r="G9" s="212"/>
      <c r="H9" s="38"/>
      <c r="J9" s="7"/>
    </row>
    <row r="10" spans="2:10">
      <c r="B10" s="112"/>
      <c r="C10" s="39" t="s">
        <v>18</v>
      </c>
      <c r="D10" s="40" t="s">
        <v>11</v>
      </c>
      <c r="E10" s="41" t="s">
        <v>34</v>
      </c>
      <c r="F10" s="42"/>
      <c r="G10" s="227"/>
      <c r="H10" s="38"/>
      <c r="J10" s="7"/>
    </row>
    <row r="11" spans="2:10" ht="25.5">
      <c r="B11" s="113" t="s">
        <v>67</v>
      </c>
      <c r="C11" s="43"/>
      <c r="D11" s="44"/>
      <c r="E11" s="45" t="s">
        <v>78</v>
      </c>
      <c r="F11" s="46" t="s">
        <v>0</v>
      </c>
      <c r="G11" s="216">
        <v>94</v>
      </c>
      <c r="H11" s="38"/>
      <c r="J11" s="7"/>
    </row>
    <row r="12" spans="2:10">
      <c r="B12" s="113"/>
      <c r="C12" s="43" t="s">
        <v>19</v>
      </c>
      <c r="D12" s="48" t="s">
        <v>201</v>
      </c>
      <c r="E12" s="49" t="s">
        <v>202</v>
      </c>
      <c r="F12" s="50"/>
      <c r="G12" s="51"/>
      <c r="H12" s="38"/>
      <c r="J12" s="7"/>
    </row>
    <row r="13" spans="2:10" ht="38.25">
      <c r="B13" s="113" t="s">
        <v>68</v>
      </c>
      <c r="C13" s="43"/>
      <c r="D13" s="52"/>
      <c r="E13" s="53" t="s">
        <v>203</v>
      </c>
      <c r="F13" s="54" t="s">
        <v>6</v>
      </c>
      <c r="G13" s="228">
        <v>1</v>
      </c>
      <c r="H13" s="38"/>
      <c r="J13" s="7"/>
    </row>
    <row r="14" spans="2:10">
      <c r="B14" s="113"/>
      <c r="C14" s="43" t="s">
        <v>19</v>
      </c>
      <c r="D14" s="48" t="s">
        <v>13</v>
      </c>
      <c r="E14" s="49" t="s">
        <v>53</v>
      </c>
      <c r="F14" s="50"/>
      <c r="G14" s="51"/>
      <c r="H14" s="38"/>
      <c r="J14" s="7"/>
    </row>
    <row r="15" spans="2:10" ht="38.25">
      <c r="B15" s="113" t="s">
        <v>69</v>
      </c>
      <c r="C15" s="43"/>
      <c r="D15" s="52"/>
      <c r="E15" s="53" t="s">
        <v>80</v>
      </c>
      <c r="F15" s="54" t="s">
        <v>1</v>
      </c>
      <c r="G15" s="228">
        <f>150+50+150+120+200</f>
        <v>670</v>
      </c>
      <c r="H15" s="38"/>
      <c r="J15" s="7"/>
    </row>
    <row r="16" spans="2:10">
      <c r="B16" s="113"/>
      <c r="C16" s="43" t="s">
        <v>18</v>
      </c>
      <c r="D16" s="55" t="s">
        <v>12</v>
      </c>
      <c r="E16" s="56" t="s">
        <v>79</v>
      </c>
      <c r="F16" s="57"/>
      <c r="G16" s="207"/>
      <c r="H16" s="38"/>
    </row>
    <row r="17" spans="2:11">
      <c r="B17" s="113"/>
      <c r="C17" s="43"/>
      <c r="D17" s="58"/>
      <c r="E17" s="59" t="s">
        <v>51</v>
      </c>
      <c r="F17" s="60"/>
      <c r="G17" s="229"/>
      <c r="H17" s="38"/>
    </row>
    <row r="18" spans="2:11" ht="39" customHeight="1">
      <c r="B18" s="113" t="s">
        <v>152</v>
      </c>
      <c r="C18" s="43"/>
      <c r="D18" s="61"/>
      <c r="E18" s="1" t="s">
        <v>307</v>
      </c>
      <c r="F18" s="2" t="s">
        <v>9</v>
      </c>
      <c r="G18" s="200">
        <f>0.33*94+0.125*13*8</f>
        <v>44.02</v>
      </c>
      <c r="H18" s="22"/>
      <c r="I18" s="3"/>
      <c r="J18" s="275"/>
      <c r="K18" s="275"/>
    </row>
    <row r="19" spans="2:11">
      <c r="B19" s="113"/>
      <c r="C19" s="43"/>
      <c r="D19" s="61"/>
      <c r="E19" s="63" t="s">
        <v>52</v>
      </c>
      <c r="F19" s="60"/>
      <c r="G19" s="229"/>
      <c r="H19" s="22"/>
      <c r="I19" s="3"/>
      <c r="J19" s="9"/>
      <c r="K19" s="3"/>
    </row>
    <row r="20" spans="2:11" ht="25.5">
      <c r="B20" s="113" t="s">
        <v>170</v>
      </c>
      <c r="C20" s="43"/>
      <c r="D20" s="61"/>
      <c r="E20" s="64" t="s">
        <v>81</v>
      </c>
      <c r="F20" s="65" t="s">
        <v>8</v>
      </c>
      <c r="G20" s="230">
        <f>94*3+1.5*2</f>
        <v>285</v>
      </c>
      <c r="H20" s="22"/>
      <c r="I20" s="3"/>
      <c r="J20" s="9"/>
      <c r="K20" s="3"/>
    </row>
    <row r="21" spans="2:11">
      <c r="B21" s="113"/>
      <c r="C21" s="43"/>
      <c r="D21" s="61"/>
      <c r="E21" s="59" t="s">
        <v>83</v>
      </c>
      <c r="F21" s="60"/>
      <c r="G21" s="229"/>
      <c r="H21" s="22"/>
      <c r="I21" s="3"/>
      <c r="J21" s="9"/>
      <c r="K21" s="3"/>
    </row>
    <row r="22" spans="2:11" ht="25.5">
      <c r="B22" s="113" t="s">
        <v>171</v>
      </c>
      <c r="C22" s="43"/>
      <c r="D22" s="61"/>
      <c r="E22" s="1" t="s">
        <v>245</v>
      </c>
      <c r="F22" s="2" t="s">
        <v>1</v>
      </c>
      <c r="G22" s="200">
        <f>8.44*88.35/2</f>
        <v>372.83699999999993</v>
      </c>
      <c r="H22" s="22"/>
      <c r="I22" s="3"/>
      <c r="J22" s="9"/>
      <c r="K22" s="3"/>
    </row>
    <row r="23" spans="2:11" ht="25.5">
      <c r="B23" s="113" t="s">
        <v>100</v>
      </c>
      <c r="C23" s="43"/>
      <c r="D23" s="61"/>
      <c r="E23" s="1" t="s">
        <v>159</v>
      </c>
      <c r="F23" s="2" t="s">
        <v>1</v>
      </c>
      <c r="G23" s="200">
        <f>11.5*3*2</f>
        <v>69</v>
      </c>
      <c r="H23" s="22"/>
      <c r="I23" s="3"/>
      <c r="J23" s="9"/>
      <c r="K23" s="3"/>
    </row>
    <row r="24" spans="2:11" ht="38.25">
      <c r="B24" s="113" t="s">
        <v>70</v>
      </c>
      <c r="C24" s="43"/>
      <c r="D24" s="61"/>
      <c r="E24" s="1" t="s">
        <v>86</v>
      </c>
      <c r="F24" s="2" t="s">
        <v>1</v>
      </c>
      <c r="G24" s="200">
        <f>2.85*88.35</f>
        <v>251.79749999999999</v>
      </c>
      <c r="H24" s="22"/>
      <c r="I24" s="3"/>
      <c r="J24" s="9"/>
      <c r="K24" s="3"/>
    </row>
    <row r="25" spans="2:11">
      <c r="B25" s="113"/>
      <c r="C25" s="43"/>
      <c r="D25" s="61"/>
      <c r="E25" s="59" t="s">
        <v>82</v>
      </c>
      <c r="F25" s="60"/>
      <c r="G25" s="229"/>
      <c r="H25" s="22"/>
      <c r="I25" s="3"/>
      <c r="J25" s="9"/>
      <c r="K25" s="3"/>
    </row>
    <row r="26" spans="2:11" ht="26.25" thickBot="1">
      <c r="B26" s="113" t="s">
        <v>204</v>
      </c>
      <c r="C26" s="43"/>
      <c r="D26" s="61"/>
      <c r="E26" s="1" t="s">
        <v>250</v>
      </c>
      <c r="F26" s="2" t="s">
        <v>0</v>
      </c>
      <c r="G26" s="200">
        <v>162</v>
      </c>
      <c r="H26" s="22"/>
      <c r="I26" s="3"/>
      <c r="J26" s="9" t="e">
        <f>SUM(#REF!)</f>
        <v>#REF!</v>
      </c>
      <c r="K26" s="3"/>
    </row>
    <row r="27" spans="2:11" ht="13.5" thickBot="1">
      <c r="B27" s="66">
        <v>2</v>
      </c>
      <c r="C27" s="67"/>
      <c r="D27" s="72" t="s">
        <v>166</v>
      </c>
      <c r="E27" s="70" t="s">
        <v>174</v>
      </c>
      <c r="F27" s="70"/>
      <c r="G27" s="71"/>
      <c r="H27" s="22"/>
      <c r="I27" s="3"/>
      <c r="J27" s="9"/>
      <c r="K27" s="3"/>
    </row>
    <row r="28" spans="2:11">
      <c r="B28" s="137"/>
      <c r="C28" s="68" t="s">
        <v>58</v>
      </c>
      <c r="D28" s="73" t="s">
        <v>167</v>
      </c>
      <c r="E28" s="266" t="s">
        <v>168</v>
      </c>
      <c r="F28" s="267"/>
      <c r="G28" s="268"/>
      <c r="H28" s="22"/>
      <c r="I28" s="3"/>
      <c r="J28" s="9"/>
      <c r="K28" s="3"/>
    </row>
    <row r="29" spans="2:11" ht="39" thickBot="1">
      <c r="B29" s="137" t="s">
        <v>101</v>
      </c>
      <c r="C29" s="68"/>
      <c r="D29" s="173"/>
      <c r="E29" s="171" t="s">
        <v>246</v>
      </c>
      <c r="F29" s="2" t="s">
        <v>8</v>
      </c>
      <c r="G29" s="224">
        <v>15</v>
      </c>
      <c r="H29" s="22"/>
      <c r="I29" s="3"/>
      <c r="J29" s="9"/>
      <c r="K29" s="3"/>
    </row>
    <row r="30" spans="2:11" ht="13.5" thickBot="1">
      <c r="B30" s="66">
        <v>3</v>
      </c>
      <c r="C30" s="67"/>
      <c r="D30" s="72" t="s">
        <v>175</v>
      </c>
      <c r="E30" s="70" t="s">
        <v>176</v>
      </c>
      <c r="F30" s="70"/>
      <c r="G30" s="71"/>
      <c r="H30" s="22"/>
      <c r="I30" s="3"/>
      <c r="J30" s="9"/>
      <c r="K30" s="3"/>
    </row>
    <row r="31" spans="2:11">
      <c r="B31" s="137"/>
      <c r="C31" s="68" t="s">
        <v>58</v>
      </c>
      <c r="D31" s="73" t="s">
        <v>177</v>
      </c>
      <c r="E31" s="266" t="s">
        <v>178</v>
      </c>
      <c r="F31" s="267"/>
      <c r="G31" s="268"/>
      <c r="H31" s="22"/>
      <c r="I31" s="3"/>
      <c r="J31" s="9"/>
      <c r="K31" s="3"/>
    </row>
    <row r="32" spans="2:11" ht="26.25" thickBot="1">
      <c r="B32" s="137" t="s">
        <v>102</v>
      </c>
      <c r="C32" s="68"/>
      <c r="D32" s="74"/>
      <c r="E32" s="69" t="s">
        <v>308</v>
      </c>
      <c r="F32" s="75" t="s">
        <v>1</v>
      </c>
      <c r="G32" s="208">
        <f>(3)*5*2</f>
        <v>30</v>
      </c>
      <c r="H32" s="22"/>
      <c r="I32" s="3"/>
      <c r="J32" s="9" t="e">
        <f>#REF!</f>
        <v>#REF!</v>
      </c>
      <c r="K32" s="3"/>
    </row>
    <row r="33" spans="2:11" ht="13.5" thickBot="1">
      <c r="B33" s="66">
        <v>4</v>
      </c>
      <c r="C33" s="67"/>
      <c r="D33" s="72" t="s">
        <v>76</v>
      </c>
      <c r="E33" s="70" t="s">
        <v>56</v>
      </c>
      <c r="F33" s="70"/>
      <c r="G33" s="71"/>
      <c r="H33" s="22"/>
      <c r="I33" s="3"/>
      <c r="J33" s="9"/>
      <c r="K33" s="9"/>
    </row>
    <row r="34" spans="2:11">
      <c r="B34" s="137"/>
      <c r="C34" s="68" t="s">
        <v>58</v>
      </c>
      <c r="D34" s="73" t="s">
        <v>55</v>
      </c>
      <c r="E34" s="266" t="s">
        <v>57</v>
      </c>
      <c r="F34" s="267"/>
      <c r="G34" s="268"/>
      <c r="H34" s="22"/>
      <c r="I34" s="3"/>
      <c r="J34" s="9"/>
      <c r="K34" s="9"/>
    </row>
    <row r="35" spans="2:11" ht="26.25" thickBot="1">
      <c r="B35" s="137" t="s">
        <v>103</v>
      </c>
      <c r="C35" s="68"/>
      <c r="D35" s="74"/>
      <c r="E35" s="69" t="s">
        <v>153</v>
      </c>
      <c r="F35" s="75" t="s">
        <v>1</v>
      </c>
      <c r="G35" s="208">
        <v>670</v>
      </c>
      <c r="H35" s="22"/>
      <c r="I35" s="3"/>
      <c r="J35" s="9" t="e">
        <f>#REF!</f>
        <v>#REF!</v>
      </c>
      <c r="K35" s="9"/>
    </row>
    <row r="36" spans="2:11" ht="32.25" customHeight="1" thickBot="1">
      <c r="B36" s="66">
        <v>5</v>
      </c>
      <c r="C36" s="67"/>
      <c r="D36" s="72" t="s">
        <v>93</v>
      </c>
      <c r="E36" s="70" t="s">
        <v>318</v>
      </c>
      <c r="F36" s="70"/>
      <c r="G36" s="71"/>
      <c r="H36" s="22"/>
      <c r="I36" s="3"/>
      <c r="J36" s="9"/>
      <c r="K36" s="9"/>
    </row>
    <row r="37" spans="2:11" ht="39" customHeight="1">
      <c r="B37" s="137"/>
      <c r="C37" s="68" t="s">
        <v>112</v>
      </c>
      <c r="D37" s="73" t="s">
        <v>94</v>
      </c>
      <c r="E37" s="248" t="s">
        <v>317</v>
      </c>
      <c r="F37" s="249"/>
      <c r="G37" s="250"/>
      <c r="H37" s="22"/>
      <c r="I37" s="3"/>
      <c r="J37" s="9"/>
      <c r="K37" s="9"/>
    </row>
    <row r="38" spans="2:11" ht="25.5">
      <c r="B38" s="137" t="s">
        <v>71</v>
      </c>
      <c r="C38" s="68"/>
      <c r="D38" s="239"/>
      <c r="E38" s="251" t="s">
        <v>309</v>
      </c>
      <c r="F38" s="252" t="s">
        <v>0</v>
      </c>
      <c r="G38" s="253">
        <v>162</v>
      </c>
      <c r="H38" s="22"/>
      <c r="I38" s="3"/>
      <c r="J38" s="9"/>
      <c r="K38" s="9"/>
    </row>
    <row r="39" spans="2:11" ht="25.5">
      <c r="B39" s="137" t="s">
        <v>72</v>
      </c>
      <c r="C39" s="68"/>
      <c r="D39" s="240"/>
      <c r="E39" s="254" t="s">
        <v>310</v>
      </c>
      <c r="F39" s="255" t="s">
        <v>0</v>
      </c>
      <c r="G39" s="256">
        <v>162</v>
      </c>
      <c r="H39" s="22"/>
      <c r="I39" s="3"/>
      <c r="J39" s="9" t="e">
        <f>SUM(#REF!)</f>
        <v>#REF!</v>
      </c>
      <c r="K39" s="9"/>
    </row>
    <row r="40" spans="2:11" ht="39" thickBot="1">
      <c r="B40" s="137" t="s">
        <v>248</v>
      </c>
      <c r="C40" s="68"/>
      <c r="D40" s="241"/>
      <c r="E40" s="257" t="s">
        <v>311</v>
      </c>
      <c r="F40" s="258" t="s">
        <v>0</v>
      </c>
      <c r="G40" s="259">
        <f>301-162</f>
        <v>139</v>
      </c>
      <c r="H40" s="22"/>
      <c r="I40" s="3"/>
      <c r="J40" s="9"/>
      <c r="K40" s="9"/>
    </row>
    <row r="41" spans="2:11" ht="13.5" thickBot="1">
      <c r="B41" s="76">
        <v>6</v>
      </c>
      <c r="C41" s="77"/>
      <c r="D41" s="78" t="s">
        <v>146</v>
      </c>
      <c r="E41" s="146" t="s">
        <v>147</v>
      </c>
      <c r="F41" s="147"/>
      <c r="G41" s="209"/>
      <c r="H41" s="22"/>
      <c r="I41" s="3"/>
      <c r="J41" s="9"/>
      <c r="K41" s="9"/>
    </row>
    <row r="42" spans="2:11" ht="25.5">
      <c r="B42" s="112"/>
      <c r="C42" s="39" t="s">
        <v>18</v>
      </c>
      <c r="D42" s="148" t="s">
        <v>148</v>
      </c>
      <c r="E42" s="149" t="s">
        <v>149</v>
      </c>
      <c r="F42" s="150"/>
      <c r="G42" s="151"/>
      <c r="H42" s="22"/>
      <c r="I42" s="3"/>
      <c r="J42" s="9"/>
      <c r="K42" s="9"/>
    </row>
    <row r="43" spans="2:11" ht="51">
      <c r="B43" s="113" t="s">
        <v>104</v>
      </c>
      <c r="C43" s="43"/>
      <c r="D43" s="152"/>
      <c r="E43" s="153" t="s">
        <v>312</v>
      </c>
      <c r="F43" s="79" t="s">
        <v>65</v>
      </c>
      <c r="G43" s="210">
        <f>13*11.5*2/2+5.9*1.5*4+8*1*2+11*3*2</f>
        <v>266.89999999999998</v>
      </c>
      <c r="H43" s="22"/>
      <c r="I43" s="3"/>
      <c r="J43" s="9"/>
      <c r="K43" s="9"/>
    </row>
    <row r="44" spans="2:11" ht="25.5">
      <c r="B44" s="113"/>
      <c r="C44" s="43" t="s">
        <v>18</v>
      </c>
      <c r="D44" s="154" t="s">
        <v>150</v>
      </c>
      <c r="E44" s="155" t="s">
        <v>151</v>
      </c>
      <c r="F44" s="156"/>
      <c r="G44" s="211"/>
      <c r="H44" s="22"/>
      <c r="I44" s="3"/>
      <c r="J44" s="9"/>
      <c r="K44" s="9"/>
    </row>
    <row r="45" spans="2:11" ht="64.5" thickBot="1">
      <c r="B45" s="113" t="s">
        <v>105</v>
      </c>
      <c r="C45" s="43"/>
      <c r="D45" s="157"/>
      <c r="E45" s="158" t="s">
        <v>313</v>
      </c>
      <c r="F45" s="80" t="s">
        <v>65</v>
      </c>
      <c r="G45" s="210">
        <f>13*11.5*2/2-15+5.9*1.5*4+8*1*2-(1.9*11*2+3.14*0.5^2*1.8*2)+1.05*14.5*2+11*3*2</f>
        <v>237.72399999999999</v>
      </c>
      <c r="H45" s="22"/>
      <c r="I45" s="3"/>
      <c r="J45" s="9" t="e">
        <f>SUM(#REF!)</f>
        <v>#REF!</v>
      </c>
      <c r="K45" s="9"/>
    </row>
    <row r="46" spans="2:11" s="10" customFormat="1" ht="13.5" thickBot="1">
      <c r="B46" s="76">
        <v>7</v>
      </c>
      <c r="C46" s="77"/>
      <c r="D46" s="78" t="s">
        <v>35</v>
      </c>
      <c r="E46" s="36" t="s">
        <v>2</v>
      </c>
      <c r="F46" s="37"/>
      <c r="G46" s="212"/>
      <c r="H46" s="81"/>
    </row>
    <row r="47" spans="2:11">
      <c r="B47" s="139"/>
      <c r="C47" s="82" t="s">
        <v>97</v>
      </c>
      <c r="D47" s="83" t="s">
        <v>14</v>
      </c>
      <c r="E47" s="84" t="s">
        <v>36</v>
      </c>
      <c r="F47" s="85"/>
      <c r="G47" s="213"/>
      <c r="H47" s="38"/>
    </row>
    <row r="48" spans="2:11" ht="24" customHeight="1">
      <c r="B48" s="140" t="s">
        <v>73</v>
      </c>
      <c r="C48" s="86"/>
      <c r="D48" s="87"/>
      <c r="E48" s="88" t="s">
        <v>37</v>
      </c>
      <c r="F48" s="89"/>
      <c r="G48" s="214"/>
      <c r="H48" s="38"/>
    </row>
    <row r="49" spans="2:11" ht="38.25">
      <c r="B49" s="140" t="s">
        <v>106</v>
      </c>
      <c r="C49" s="86"/>
      <c r="D49" s="90"/>
      <c r="E49" s="91" t="s">
        <v>85</v>
      </c>
      <c r="F49" s="80" t="s">
        <v>3</v>
      </c>
      <c r="G49" s="202">
        <f>2217.1+5089.5</f>
        <v>7306.6</v>
      </c>
      <c r="H49" s="38"/>
    </row>
    <row r="50" spans="2:11">
      <c r="B50" s="140" t="s">
        <v>130</v>
      </c>
      <c r="C50" s="86"/>
      <c r="D50" s="90"/>
      <c r="E50" s="91" t="s">
        <v>193</v>
      </c>
      <c r="F50" s="80" t="s">
        <v>3</v>
      </c>
      <c r="G50" s="202">
        <f>2428</f>
        <v>2428</v>
      </c>
      <c r="H50" s="38"/>
    </row>
    <row r="51" spans="2:11">
      <c r="B51" s="140" t="s">
        <v>131</v>
      </c>
      <c r="C51" s="86"/>
      <c r="D51" s="90"/>
      <c r="E51" s="91" t="s">
        <v>172</v>
      </c>
      <c r="F51" s="80" t="s">
        <v>3</v>
      </c>
      <c r="G51" s="202">
        <v>2166.4</v>
      </c>
      <c r="H51" s="38"/>
      <c r="J51" s="194"/>
    </row>
    <row r="52" spans="2:11">
      <c r="B52" s="140" t="s">
        <v>184</v>
      </c>
      <c r="C52" s="86"/>
      <c r="D52" s="90"/>
      <c r="E52" s="91" t="s">
        <v>173</v>
      </c>
      <c r="F52" s="80" t="s">
        <v>3</v>
      </c>
      <c r="G52" s="202">
        <v>2438.6</v>
      </c>
      <c r="H52" s="38"/>
    </row>
    <row r="53" spans="2:11" ht="26.45" customHeight="1">
      <c r="B53" s="140"/>
      <c r="C53" s="86"/>
      <c r="D53" s="90"/>
      <c r="E53" s="135" t="s">
        <v>74</v>
      </c>
      <c r="F53" s="17"/>
      <c r="G53" s="18"/>
      <c r="H53" s="38"/>
    </row>
    <row r="54" spans="2:11" ht="26.45" customHeight="1">
      <c r="B54" s="140" t="s">
        <v>185</v>
      </c>
      <c r="C54" s="86"/>
      <c r="D54" s="90"/>
      <c r="E54" s="232" t="s">
        <v>255</v>
      </c>
      <c r="F54" s="2" t="s">
        <v>8</v>
      </c>
      <c r="G54" s="233">
        <f>(46*5*2 )*0.5</f>
        <v>230</v>
      </c>
      <c r="H54" s="38"/>
    </row>
    <row r="55" spans="2:11" ht="26.25" thickBot="1">
      <c r="B55" s="140" t="s">
        <v>235</v>
      </c>
      <c r="C55" s="86"/>
      <c r="D55" s="90"/>
      <c r="E55" s="231" t="s">
        <v>316</v>
      </c>
      <c r="F55" s="15" t="s">
        <v>8</v>
      </c>
      <c r="G55" s="203">
        <f>(1424+534+134+56*2+1648*2+618*2+153+56*2+1296)*0.15</f>
        <v>1244.55</v>
      </c>
      <c r="H55" s="38"/>
      <c r="J55" s="7" t="e">
        <f>SUM(#REF!)</f>
        <v>#REF!</v>
      </c>
    </row>
    <row r="56" spans="2:11" s="8" customFormat="1" ht="13.5" thickBot="1">
      <c r="B56" s="76">
        <v>8</v>
      </c>
      <c r="C56" s="77"/>
      <c r="D56" s="78" t="s">
        <v>38</v>
      </c>
      <c r="E56" s="93" t="s">
        <v>4</v>
      </c>
      <c r="F56" s="37"/>
      <c r="G56" s="212"/>
      <c r="H56" s="92"/>
    </row>
    <row r="57" spans="2:11" s="11" customFormat="1">
      <c r="B57" s="112"/>
      <c r="C57" s="43" t="s">
        <v>97</v>
      </c>
      <c r="D57" s="83" t="s">
        <v>15</v>
      </c>
      <c r="E57" s="94" t="s">
        <v>75</v>
      </c>
      <c r="F57" s="95"/>
      <c r="G57" s="204"/>
      <c r="H57" s="96"/>
    </row>
    <row r="58" spans="2:11" s="12" customFormat="1" ht="52.15" customHeight="1">
      <c r="B58" s="113" t="s">
        <v>107</v>
      </c>
      <c r="C58" s="43"/>
      <c r="D58" s="97"/>
      <c r="E58" s="98" t="s">
        <v>84</v>
      </c>
      <c r="F58" s="80" t="s">
        <v>65</v>
      </c>
      <c r="G58" s="202">
        <f>11.5+26.2</f>
        <v>37.700000000000003</v>
      </c>
      <c r="H58" s="38"/>
      <c r="I58" s="6"/>
      <c r="J58" s="6"/>
      <c r="K58" s="6"/>
    </row>
    <row r="59" spans="2:11" s="12" customFormat="1" ht="42" customHeight="1">
      <c r="B59" s="113" t="s">
        <v>127</v>
      </c>
      <c r="C59" s="43"/>
      <c r="D59" s="97"/>
      <c r="E59" s="98" t="s">
        <v>183</v>
      </c>
      <c r="F59" s="80" t="s">
        <v>65</v>
      </c>
      <c r="G59" s="202">
        <v>17.54</v>
      </c>
      <c r="H59" s="38"/>
      <c r="I59" s="6"/>
      <c r="J59" s="6"/>
      <c r="K59" s="6"/>
    </row>
    <row r="60" spans="2:11" s="12" customFormat="1" ht="52.15" customHeight="1">
      <c r="B60" s="113" t="s">
        <v>139</v>
      </c>
      <c r="C60" s="43"/>
      <c r="D60" s="97"/>
      <c r="E60" s="98" t="s">
        <v>182</v>
      </c>
      <c r="F60" s="80" t="s">
        <v>65</v>
      </c>
      <c r="G60" s="202">
        <v>15</v>
      </c>
      <c r="H60" s="38"/>
      <c r="I60" s="6"/>
      <c r="J60" s="6"/>
      <c r="K60" s="6"/>
    </row>
    <row r="61" spans="2:11" s="12" customFormat="1" ht="12.75" customHeight="1">
      <c r="B61" s="113"/>
      <c r="C61" s="43" t="s">
        <v>97</v>
      </c>
      <c r="D61" s="80" t="s">
        <v>39</v>
      </c>
      <c r="E61" s="99" t="s">
        <v>40</v>
      </c>
      <c r="F61" s="100"/>
      <c r="G61" s="215"/>
      <c r="H61" s="38"/>
      <c r="I61" s="6"/>
      <c r="J61" s="6"/>
      <c r="K61" s="6"/>
    </row>
    <row r="62" spans="2:11" s="12" customFormat="1" ht="39" thickBot="1">
      <c r="B62" s="113" t="s">
        <v>144</v>
      </c>
      <c r="C62" s="43"/>
      <c r="D62" s="46"/>
      <c r="E62" s="101" t="s">
        <v>256</v>
      </c>
      <c r="F62" s="46" t="s">
        <v>0</v>
      </c>
      <c r="G62" s="216">
        <f>89</f>
        <v>89</v>
      </c>
      <c r="H62" s="38"/>
      <c r="I62" s="6"/>
      <c r="J62" s="7" t="e">
        <f>SUM(#REF!)</f>
        <v>#REF!</v>
      </c>
      <c r="K62" s="6"/>
    </row>
    <row r="63" spans="2:11" s="12" customFormat="1" ht="13.5" thickBot="1">
      <c r="B63" s="102">
        <v>9</v>
      </c>
      <c r="C63" s="103"/>
      <c r="D63" s="78" t="s">
        <v>41</v>
      </c>
      <c r="E63" s="36" t="s">
        <v>42</v>
      </c>
      <c r="F63" s="37"/>
      <c r="G63" s="212"/>
      <c r="H63" s="38"/>
      <c r="I63" s="6"/>
      <c r="J63" s="6"/>
      <c r="K63" s="6"/>
    </row>
    <row r="64" spans="2:11" s="12" customFormat="1">
      <c r="B64" s="140"/>
      <c r="C64" s="86" t="s">
        <v>59</v>
      </c>
      <c r="D64" s="79" t="s">
        <v>16</v>
      </c>
      <c r="E64" s="99" t="s">
        <v>43</v>
      </c>
      <c r="F64" s="136"/>
      <c r="G64" s="215"/>
      <c r="H64" s="38"/>
      <c r="I64" s="6"/>
      <c r="J64" s="6"/>
      <c r="K64" s="6"/>
    </row>
    <row r="65" spans="2:11" s="12" customFormat="1" ht="63.75">
      <c r="B65" s="140" t="s">
        <v>108</v>
      </c>
      <c r="C65" s="86"/>
      <c r="D65" s="105"/>
      <c r="E65" s="104" t="s">
        <v>118</v>
      </c>
      <c r="F65" s="79" t="s">
        <v>1</v>
      </c>
      <c r="G65" s="202">
        <f>3180.6+733.1+26.4</f>
        <v>3940.1</v>
      </c>
      <c r="H65" s="38"/>
      <c r="I65" s="6"/>
      <c r="J65" s="7" t="e">
        <f>SUM(#REF!)</f>
        <v>#REF!</v>
      </c>
      <c r="K65" s="6"/>
    </row>
    <row r="66" spans="2:11" s="12" customFormat="1" ht="39" thickBot="1">
      <c r="B66" s="140" t="s">
        <v>109</v>
      </c>
      <c r="C66" s="86"/>
      <c r="D66" s="105"/>
      <c r="E66" s="104" t="s">
        <v>181</v>
      </c>
      <c r="F66" s="79" t="s">
        <v>141</v>
      </c>
      <c r="G66" s="202">
        <f>8*6</f>
        <v>48</v>
      </c>
      <c r="H66" s="38"/>
      <c r="I66" s="6"/>
      <c r="J66" s="7"/>
      <c r="K66" s="6"/>
    </row>
    <row r="67" spans="2:11" s="12" customFormat="1" ht="13.5" customHeight="1" thickBot="1">
      <c r="B67" s="76">
        <v>10</v>
      </c>
      <c r="C67" s="77"/>
      <c r="D67" s="78" t="s">
        <v>44</v>
      </c>
      <c r="E67" s="36" t="s">
        <v>45</v>
      </c>
      <c r="F67" s="37"/>
      <c r="G67" s="212"/>
      <c r="H67" s="38"/>
      <c r="I67" s="6"/>
      <c r="J67" s="6"/>
      <c r="K67" s="6"/>
    </row>
    <row r="68" spans="2:11" s="12" customFormat="1" ht="15.75" customHeight="1">
      <c r="B68" s="113"/>
      <c r="C68" s="43" t="s">
        <v>20</v>
      </c>
      <c r="D68" s="107" t="s">
        <v>17</v>
      </c>
      <c r="E68" s="294" t="s">
        <v>46</v>
      </c>
      <c r="F68" s="100"/>
      <c r="G68" s="215"/>
      <c r="H68" s="38"/>
      <c r="I68" s="6"/>
      <c r="J68" s="6"/>
      <c r="K68" s="6"/>
    </row>
    <row r="69" spans="2:11" s="12" customFormat="1" ht="49.5" customHeight="1">
      <c r="B69" s="113"/>
      <c r="C69" s="43"/>
      <c r="D69" s="291"/>
      <c r="E69" s="296" t="s">
        <v>320</v>
      </c>
      <c r="F69" s="136"/>
      <c r="G69" s="290"/>
      <c r="H69" s="38"/>
      <c r="I69" s="6"/>
      <c r="J69" s="6"/>
      <c r="K69" s="6"/>
    </row>
    <row r="70" spans="2:11" s="12" customFormat="1" ht="81.75" customHeight="1">
      <c r="B70" s="113" t="s">
        <v>110</v>
      </c>
      <c r="C70" s="43"/>
      <c r="D70" s="292"/>
      <c r="E70" s="295" t="s">
        <v>321</v>
      </c>
      <c r="F70" s="293" t="s">
        <v>1</v>
      </c>
      <c r="G70" s="210">
        <f>5.34*4+4.65*10.05*2+(11.5*(1.7*2+0.8*2)+0.8*1.7*2)*2+0.7*4*(4.85+3)*3+15.3*2*15+(11.64*88.35-0.45*88.35*8)/2+0.65*94+54</f>
        <v>1230.472</v>
      </c>
      <c r="H70" s="38"/>
      <c r="I70" s="6"/>
      <c r="J70" s="6"/>
      <c r="K70" s="6"/>
    </row>
    <row r="71" spans="2:11" s="12" customFormat="1" ht="25.15" customHeight="1">
      <c r="B71" s="113"/>
      <c r="C71" s="43" t="s">
        <v>20</v>
      </c>
      <c r="D71" s="108" t="s">
        <v>129</v>
      </c>
      <c r="E71" s="115" t="s">
        <v>205</v>
      </c>
      <c r="F71" s="110"/>
      <c r="G71" s="217"/>
      <c r="H71" s="38"/>
      <c r="I71" s="6"/>
      <c r="J71" s="6"/>
      <c r="K71" s="6"/>
    </row>
    <row r="72" spans="2:11" s="12" customFormat="1" ht="67.900000000000006" customHeight="1">
      <c r="B72" s="113" t="s">
        <v>111</v>
      </c>
      <c r="C72" s="43"/>
      <c r="D72" s="176"/>
      <c r="E72" s="111" t="s">
        <v>259</v>
      </c>
      <c r="F72" s="80" t="s">
        <v>1</v>
      </c>
      <c r="G72" s="210">
        <f>8.45*94/2+
5*7.1/2*2</f>
        <v>432.65</v>
      </c>
      <c r="H72" s="38"/>
      <c r="I72" s="6"/>
      <c r="J72" s="6"/>
      <c r="K72" s="6"/>
    </row>
    <row r="73" spans="2:11" s="12" customFormat="1" ht="42" customHeight="1">
      <c r="B73" s="193" t="s">
        <v>208</v>
      </c>
      <c r="C73" s="43"/>
      <c r="D73" s="170"/>
      <c r="E73" s="195" t="s">
        <v>260</v>
      </c>
      <c r="F73" s="80" t="s">
        <v>1</v>
      </c>
      <c r="G73" s="210">
        <f>0.35*0.3*4</f>
        <v>0.42</v>
      </c>
      <c r="H73" s="38"/>
      <c r="I73" s="6"/>
      <c r="J73" s="261"/>
      <c r="K73" s="261"/>
    </row>
    <row r="74" spans="2:11" s="12" customFormat="1" ht="25.15" customHeight="1">
      <c r="B74" s="193"/>
      <c r="C74" s="43" t="s">
        <v>20</v>
      </c>
      <c r="D74" s="108" t="s">
        <v>160</v>
      </c>
      <c r="E74" s="109" t="s">
        <v>161</v>
      </c>
      <c r="F74" s="110"/>
      <c r="G74" s="217"/>
      <c r="H74" s="38"/>
      <c r="I74" s="6"/>
      <c r="J74" s="6"/>
      <c r="K74" s="6"/>
    </row>
    <row r="75" spans="2:11" s="12" customFormat="1" ht="45.6" customHeight="1">
      <c r="B75" s="193" t="s">
        <v>209</v>
      </c>
      <c r="C75" s="43"/>
      <c r="D75" s="108"/>
      <c r="E75" s="111" t="s">
        <v>314</v>
      </c>
      <c r="F75" s="80" t="s">
        <v>1</v>
      </c>
      <c r="G75" s="210">
        <f>2*11.5+1.3*4+0.7*4*(1.5+1.5)*3</f>
        <v>53.399999999999991</v>
      </c>
      <c r="H75" s="38"/>
      <c r="I75" s="6"/>
      <c r="J75" s="6"/>
      <c r="K75" s="6"/>
    </row>
    <row r="76" spans="2:11" s="12" customFormat="1">
      <c r="B76" s="113"/>
      <c r="C76" s="43" t="s">
        <v>20</v>
      </c>
      <c r="D76" s="108" t="s">
        <v>87</v>
      </c>
      <c r="E76" s="109" t="s">
        <v>47</v>
      </c>
      <c r="F76" s="110"/>
      <c r="G76" s="217"/>
      <c r="H76" s="38"/>
      <c r="I76" s="6"/>
      <c r="J76" s="6"/>
      <c r="K76" s="6"/>
    </row>
    <row r="77" spans="2:11" s="12" customFormat="1" ht="51">
      <c r="B77" s="193" t="s">
        <v>210</v>
      </c>
      <c r="C77" s="43"/>
      <c r="D77" s="176"/>
      <c r="E77" s="111" t="s">
        <v>315</v>
      </c>
      <c r="F77" s="80" t="s">
        <v>1</v>
      </c>
      <c r="G77" s="210">
        <f>(4)*94</f>
        <v>376</v>
      </c>
      <c r="H77" s="38"/>
      <c r="I77" s="6"/>
      <c r="J77" s="7" t="e">
        <f>SUM(#REF!)</f>
        <v>#REF!</v>
      </c>
      <c r="K77" s="6"/>
    </row>
    <row r="78" spans="2:11" s="12" customFormat="1" ht="51.75" thickBot="1">
      <c r="B78" s="193" t="s">
        <v>211</v>
      </c>
      <c r="C78" s="43"/>
      <c r="D78" s="197"/>
      <c r="E78" s="111" t="s">
        <v>262</v>
      </c>
      <c r="F78" s="80" t="s">
        <v>1</v>
      </c>
      <c r="G78" s="210">
        <f>0.3*88.25</f>
        <v>26.474999999999998</v>
      </c>
      <c r="H78" s="38"/>
      <c r="I78" s="6"/>
      <c r="J78" s="7"/>
      <c r="K78" s="6"/>
    </row>
    <row r="79" spans="2:11" s="12" customFormat="1" ht="13.5" thickBot="1">
      <c r="B79" s="76">
        <v>11</v>
      </c>
      <c r="C79" s="77"/>
      <c r="D79" s="78" t="s">
        <v>134</v>
      </c>
      <c r="E79" s="36" t="s">
        <v>135</v>
      </c>
      <c r="F79" s="37"/>
      <c r="G79" s="212"/>
      <c r="H79" s="38"/>
      <c r="I79" s="6"/>
      <c r="J79" s="7"/>
      <c r="K79" s="6"/>
    </row>
    <row r="80" spans="2:11" s="12" customFormat="1">
      <c r="B80" s="113"/>
      <c r="C80" s="43" t="s">
        <v>98</v>
      </c>
      <c r="D80" s="114" t="s">
        <v>136</v>
      </c>
      <c r="E80" s="115" t="s">
        <v>138</v>
      </c>
      <c r="F80" s="116"/>
      <c r="G80" s="218"/>
      <c r="H80" s="38"/>
      <c r="I80" s="6"/>
      <c r="J80" s="7"/>
      <c r="K80" s="6"/>
    </row>
    <row r="81" spans="2:11" s="12" customFormat="1">
      <c r="B81" s="113" t="s">
        <v>186</v>
      </c>
      <c r="C81" s="43"/>
      <c r="D81" s="198"/>
      <c r="E81" s="145" t="s">
        <v>140</v>
      </c>
      <c r="F81" s="80" t="s">
        <v>141</v>
      </c>
      <c r="G81" s="202">
        <v>8</v>
      </c>
      <c r="H81" s="38"/>
      <c r="I81" s="6"/>
      <c r="J81" s="7"/>
      <c r="K81" s="6"/>
    </row>
    <row r="82" spans="2:11" s="12" customFormat="1" ht="25.5">
      <c r="B82" s="113" t="s">
        <v>187</v>
      </c>
      <c r="C82" s="43"/>
      <c r="D82" s="114"/>
      <c r="E82" s="145" t="s">
        <v>142</v>
      </c>
      <c r="F82" s="80" t="s">
        <v>141</v>
      </c>
      <c r="G82" s="202">
        <v>8</v>
      </c>
      <c r="H82" s="38"/>
      <c r="I82" s="6"/>
      <c r="J82" s="7"/>
      <c r="K82" s="6"/>
    </row>
    <row r="83" spans="2:11" s="12" customFormat="1">
      <c r="B83" s="113"/>
      <c r="C83" s="43" t="s">
        <v>98</v>
      </c>
      <c r="D83" s="114" t="s">
        <v>137</v>
      </c>
      <c r="E83" s="115" t="s">
        <v>143</v>
      </c>
      <c r="F83" s="116"/>
      <c r="G83" s="218"/>
      <c r="H83" s="38"/>
      <c r="I83" s="6"/>
      <c r="J83" s="7"/>
      <c r="K83" s="6"/>
    </row>
    <row r="84" spans="2:11" s="12" customFormat="1" ht="38.25">
      <c r="B84" s="113" t="s">
        <v>212</v>
      </c>
      <c r="C84" s="43"/>
      <c r="D84" s="117"/>
      <c r="E84" s="118" t="s">
        <v>239</v>
      </c>
      <c r="F84" s="46" t="s">
        <v>0</v>
      </c>
      <c r="G84" s="216">
        <v>20</v>
      </c>
      <c r="H84" s="38"/>
      <c r="I84" s="6"/>
      <c r="J84" s="7"/>
      <c r="K84" s="6"/>
    </row>
    <row r="85" spans="2:11" s="12" customFormat="1" ht="38.25">
      <c r="B85" s="113" t="s">
        <v>213</v>
      </c>
      <c r="C85" s="43"/>
      <c r="D85" s="168"/>
      <c r="E85" s="145" t="s">
        <v>240</v>
      </c>
      <c r="F85" s="80" t="s">
        <v>0</v>
      </c>
      <c r="G85" s="202">
        <f>91+151-75</f>
        <v>167</v>
      </c>
      <c r="H85" s="38"/>
      <c r="I85" s="6"/>
      <c r="J85" s="7"/>
      <c r="K85" s="6"/>
    </row>
    <row r="86" spans="2:11" s="12" customFormat="1" ht="63.75">
      <c r="B86" s="113" t="s">
        <v>214</v>
      </c>
      <c r="C86" s="43"/>
      <c r="D86" s="168"/>
      <c r="E86" s="145" t="s">
        <v>241</v>
      </c>
      <c r="F86" s="80" t="s">
        <v>0</v>
      </c>
      <c r="G86" s="202">
        <v>44</v>
      </c>
      <c r="H86" s="38"/>
      <c r="I86" s="6"/>
      <c r="J86" s="7"/>
      <c r="K86" s="6"/>
    </row>
    <row r="87" spans="2:11" s="12" customFormat="1">
      <c r="B87" s="113" t="s">
        <v>215</v>
      </c>
      <c r="C87" s="43"/>
      <c r="D87" s="168"/>
      <c r="E87" s="145" t="s">
        <v>165</v>
      </c>
      <c r="F87" s="80" t="s">
        <v>141</v>
      </c>
      <c r="G87" s="202">
        <v>2</v>
      </c>
      <c r="H87" s="38"/>
      <c r="I87" s="6"/>
      <c r="J87" s="7"/>
      <c r="K87" s="6"/>
    </row>
    <row r="88" spans="2:11" s="12" customFormat="1" ht="26.25" thickBot="1">
      <c r="B88" s="113" t="s">
        <v>216</v>
      </c>
      <c r="C88" s="43"/>
      <c r="D88" s="117"/>
      <c r="E88" s="169" t="s">
        <v>145</v>
      </c>
      <c r="F88" s="170" t="s">
        <v>6</v>
      </c>
      <c r="G88" s="219">
        <v>1</v>
      </c>
      <c r="H88" s="38"/>
      <c r="I88" s="6"/>
      <c r="J88" s="7"/>
      <c r="K88" s="6"/>
    </row>
    <row r="89" spans="2:11" s="12" customFormat="1" ht="13.5" thickBot="1">
      <c r="B89" s="76">
        <v>12</v>
      </c>
      <c r="C89" s="77"/>
      <c r="D89" s="78" t="s">
        <v>48</v>
      </c>
      <c r="E89" s="36" t="s">
        <v>10</v>
      </c>
      <c r="F89" s="37"/>
      <c r="G89" s="212"/>
      <c r="H89" s="38"/>
      <c r="I89" s="6"/>
      <c r="J89" s="7" t="e">
        <f>SUM(#REF!)</f>
        <v>#REF!</v>
      </c>
      <c r="K89" s="6"/>
    </row>
    <row r="90" spans="2:11" s="12" customFormat="1">
      <c r="B90" s="113"/>
      <c r="C90" s="43" t="s">
        <v>98</v>
      </c>
      <c r="D90" s="114" t="s">
        <v>128</v>
      </c>
      <c r="E90" s="115" t="s">
        <v>124</v>
      </c>
      <c r="F90" s="116"/>
      <c r="G90" s="218"/>
      <c r="H90" s="38"/>
      <c r="I90" s="6"/>
      <c r="J90" s="6"/>
      <c r="K90" s="6"/>
    </row>
    <row r="91" spans="2:11" s="12" customFormat="1">
      <c r="B91" s="113" t="s">
        <v>188</v>
      </c>
      <c r="C91" s="43"/>
      <c r="D91" s="107"/>
      <c r="E91" s="145" t="s">
        <v>125</v>
      </c>
      <c r="F91" s="80" t="s">
        <v>0</v>
      </c>
      <c r="G91" s="202">
        <f>13*2</f>
        <v>26</v>
      </c>
      <c r="H91" s="38"/>
      <c r="I91" s="6"/>
      <c r="J91" s="194"/>
      <c r="K91" s="6"/>
    </row>
    <row r="92" spans="2:11" s="12" customFormat="1">
      <c r="B92" s="113"/>
      <c r="C92" s="43" t="s">
        <v>98</v>
      </c>
      <c r="D92" s="114" t="s">
        <v>23</v>
      </c>
      <c r="E92" s="115" t="s">
        <v>60</v>
      </c>
      <c r="F92" s="116"/>
      <c r="G92" s="218"/>
      <c r="H92" s="38"/>
      <c r="I92" s="6"/>
      <c r="J92" s="6"/>
      <c r="K92" s="6"/>
    </row>
    <row r="93" spans="2:11" s="12" customFormat="1" ht="25.5">
      <c r="B93" s="113" t="s">
        <v>189</v>
      </c>
      <c r="C93" s="43"/>
      <c r="D93" s="117"/>
      <c r="E93" s="118" t="s">
        <v>242</v>
      </c>
      <c r="F93" s="46" t="s">
        <v>0</v>
      </c>
      <c r="G93" s="202">
        <f>7.1</f>
        <v>7.1</v>
      </c>
      <c r="H93" s="38"/>
      <c r="I93" s="6"/>
      <c r="J93" s="6"/>
      <c r="K93" s="6"/>
    </row>
    <row r="94" spans="2:11" s="12" customFormat="1" ht="26.25" thickBot="1">
      <c r="B94" s="113" t="s">
        <v>243</v>
      </c>
      <c r="C94" s="43"/>
      <c r="D94" s="117"/>
      <c r="E94" s="236" t="s">
        <v>191</v>
      </c>
      <c r="F94" s="237" t="s">
        <v>0</v>
      </c>
      <c r="G94" s="216">
        <f>1.8*2*2</f>
        <v>7.2</v>
      </c>
      <c r="H94" s="38"/>
      <c r="I94" s="6"/>
      <c r="J94" s="7" t="e">
        <f>SUM(#REF!)</f>
        <v>#REF!</v>
      </c>
      <c r="K94" s="6"/>
    </row>
    <row r="95" spans="2:11" s="12" customFormat="1" ht="13.5" thickBot="1">
      <c r="B95" s="76">
        <v>13</v>
      </c>
      <c r="C95" s="77"/>
      <c r="D95" s="78" t="s">
        <v>49</v>
      </c>
      <c r="E95" s="36" t="s">
        <v>5</v>
      </c>
      <c r="F95" s="37"/>
      <c r="G95" s="212"/>
      <c r="H95" s="38"/>
      <c r="I95" s="6"/>
      <c r="J95" s="6"/>
      <c r="K95" s="6"/>
    </row>
    <row r="96" spans="2:11" s="12" customFormat="1" ht="15.75" customHeight="1">
      <c r="B96" s="113"/>
      <c r="C96" s="119" t="s">
        <v>22</v>
      </c>
      <c r="D96" s="120" t="s">
        <v>88</v>
      </c>
      <c r="E96" s="88" t="s">
        <v>89</v>
      </c>
      <c r="F96" s="89"/>
      <c r="G96" s="214"/>
      <c r="H96" s="38"/>
      <c r="I96" s="6"/>
      <c r="J96" s="6"/>
      <c r="K96" s="6"/>
    </row>
    <row r="97" spans="2:11" s="12" customFormat="1">
      <c r="B97" s="113" t="s">
        <v>199</v>
      </c>
      <c r="C97" s="121"/>
      <c r="D97" s="46"/>
      <c r="E97" s="101" t="s">
        <v>90</v>
      </c>
      <c r="F97" s="47" t="s">
        <v>0</v>
      </c>
      <c r="G97" s="216">
        <f>94*2</f>
        <v>188</v>
      </c>
      <c r="H97" s="38"/>
      <c r="I97" s="6"/>
      <c r="J97" s="7"/>
      <c r="K97" s="6"/>
    </row>
    <row r="98" spans="2:11" s="12" customFormat="1" ht="13.5" thickBot="1">
      <c r="B98" s="138" t="s">
        <v>200</v>
      </c>
      <c r="C98" s="121"/>
      <c r="D98" s="46"/>
      <c r="E98" s="122" t="s">
        <v>91</v>
      </c>
      <c r="F98" s="123" t="s">
        <v>0</v>
      </c>
      <c r="G98" s="220">
        <v>10</v>
      </c>
      <c r="H98" s="38"/>
      <c r="I98" s="6"/>
      <c r="J98" s="7" t="e">
        <f>SUM(#REF!)</f>
        <v>#REF!</v>
      </c>
      <c r="K98" s="6"/>
    </row>
    <row r="99" spans="2:11" s="12" customFormat="1" ht="13.5" thickBot="1">
      <c r="B99" s="76">
        <v>14</v>
      </c>
      <c r="C99" s="77"/>
      <c r="D99" s="78" t="s">
        <v>50</v>
      </c>
      <c r="E99" s="36" t="s">
        <v>7</v>
      </c>
      <c r="F99" s="37"/>
      <c r="G99" s="212"/>
      <c r="H99" s="38"/>
      <c r="I99" s="6"/>
      <c r="J99" s="6"/>
      <c r="K99" s="6"/>
    </row>
    <row r="100" spans="2:11" s="12" customFormat="1">
      <c r="B100" s="159"/>
      <c r="C100" s="121" t="s">
        <v>156</v>
      </c>
      <c r="D100" s="161" t="s">
        <v>154</v>
      </c>
      <c r="E100" s="124" t="s">
        <v>155</v>
      </c>
      <c r="F100" s="162"/>
      <c r="G100" s="201"/>
      <c r="H100" s="38"/>
      <c r="I100" s="6"/>
      <c r="J100" s="6"/>
      <c r="K100" s="6"/>
    </row>
    <row r="101" spans="2:11" s="12" customFormat="1" ht="25.5">
      <c r="B101" s="141" t="s">
        <v>217</v>
      </c>
      <c r="C101" s="160"/>
      <c r="D101" s="125"/>
      <c r="E101" s="126" t="s">
        <v>162</v>
      </c>
      <c r="F101" s="163" t="s">
        <v>0</v>
      </c>
      <c r="G101" s="221">
        <f>22.3*2</f>
        <v>44.6</v>
      </c>
      <c r="H101" s="38"/>
      <c r="I101" s="6"/>
      <c r="J101" s="6"/>
      <c r="K101" s="6"/>
    </row>
    <row r="102" spans="2:11" s="12" customFormat="1" ht="38.25">
      <c r="B102" s="141" t="s">
        <v>218</v>
      </c>
      <c r="C102" s="160"/>
      <c r="D102" s="164"/>
      <c r="E102" s="126" t="s">
        <v>163</v>
      </c>
      <c r="F102" s="163" t="s">
        <v>0</v>
      </c>
      <c r="G102" s="221">
        <f>18.5*2</f>
        <v>37</v>
      </c>
      <c r="H102" s="38"/>
      <c r="I102" s="6"/>
      <c r="J102" s="6"/>
      <c r="K102" s="6"/>
    </row>
    <row r="103" spans="2:11" s="12" customFormat="1">
      <c r="B103" s="159"/>
      <c r="C103" s="121" t="s">
        <v>20</v>
      </c>
      <c r="D103" s="125" t="s">
        <v>157</v>
      </c>
      <c r="E103" s="165" t="s">
        <v>158</v>
      </c>
      <c r="F103" s="166"/>
      <c r="G103" s="201"/>
      <c r="H103" s="38"/>
      <c r="I103" s="6"/>
      <c r="J103" s="6"/>
      <c r="K103" s="6"/>
    </row>
    <row r="104" spans="2:11" s="12" customFormat="1" ht="25.5">
      <c r="B104" s="141" t="s">
        <v>219</v>
      </c>
      <c r="C104" s="121"/>
      <c r="D104" s="125"/>
      <c r="E104" s="126" t="s">
        <v>164</v>
      </c>
      <c r="F104" s="80" t="s">
        <v>1</v>
      </c>
      <c r="G104" s="221">
        <f>5*14.5*2</f>
        <v>145</v>
      </c>
      <c r="H104" s="38"/>
      <c r="I104" s="6"/>
      <c r="J104" s="6"/>
      <c r="K104" s="6"/>
    </row>
    <row r="105" spans="2:11" s="12" customFormat="1" ht="25.5">
      <c r="B105" s="141" t="s">
        <v>220</v>
      </c>
      <c r="C105" s="121"/>
      <c r="D105" s="167"/>
      <c r="E105" s="126" t="s">
        <v>206</v>
      </c>
      <c r="F105" s="80" t="s">
        <v>65</v>
      </c>
      <c r="G105" s="221">
        <f>0.3*0.8*15*2</f>
        <v>7.1999999999999993</v>
      </c>
      <c r="H105" s="38"/>
      <c r="I105" s="6"/>
      <c r="J105" s="6"/>
      <c r="K105" s="6"/>
    </row>
    <row r="106" spans="2:11" s="12" customFormat="1" ht="24" customHeight="1">
      <c r="B106" s="141"/>
      <c r="C106" s="121" t="s">
        <v>21</v>
      </c>
      <c r="D106" s="127" t="s">
        <v>61</v>
      </c>
      <c r="E106" s="128" t="s">
        <v>62</v>
      </c>
      <c r="F106" s="129"/>
      <c r="G106" s="222"/>
      <c r="H106" s="38"/>
      <c r="I106" s="6"/>
      <c r="J106" s="6"/>
      <c r="K106" s="6"/>
    </row>
    <row r="107" spans="2:11" s="12" customFormat="1" ht="36" customHeight="1">
      <c r="B107" s="141"/>
      <c r="C107" s="121"/>
      <c r="D107" s="297"/>
      <c r="E107" s="301" t="s">
        <v>322</v>
      </c>
      <c r="F107" s="299"/>
      <c r="G107" s="222"/>
      <c r="H107" s="38"/>
      <c r="I107" s="6"/>
      <c r="J107" s="6"/>
      <c r="K107" s="6"/>
    </row>
    <row r="108" spans="2:11" ht="114.75" customHeight="1">
      <c r="B108" s="141" t="s">
        <v>221</v>
      </c>
      <c r="C108" s="121"/>
      <c r="D108" s="298"/>
      <c r="E108" s="169" t="s">
        <v>323</v>
      </c>
      <c r="F108" s="300" t="s">
        <v>66</v>
      </c>
      <c r="G108" s="221">
        <f xml:space="preserve"> 5.34*4+4.65*10.05*2
+ (11.5*(1.7*2+0.8*2)+0.8*1.7*2)*2+0.7*4*(6.35+4.5)*3
+15.3*2*15+11.64*88.35-0.45*88.35*8+0.65*94*2
+ (2.5)*94+ 8.45*94/2</f>
        <v>2250.0889999999999</v>
      </c>
      <c r="H108" s="38"/>
      <c r="J108" s="194"/>
    </row>
    <row r="109" spans="2:11" ht="76.5">
      <c r="B109" s="141" t="s">
        <v>222</v>
      </c>
      <c r="C109" s="121"/>
      <c r="D109" s="262"/>
      <c r="E109" s="169" t="s">
        <v>192</v>
      </c>
      <c r="F109" s="108" t="s">
        <v>66</v>
      </c>
      <c r="G109" s="210">
        <f>5.34*4+4.65*10.05*2+(11.5*(1.7*2+0.8*2)+0.8*1.7*2)*2+15.3*2*15+11.64*88.35-0.45*88.35*8+0.65*94*2</f>
        <v>1526.7990000000002</v>
      </c>
      <c r="H109" s="38"/>
    </row>
    <row r="110" spans="2:11" ht="44.45" customHeight="1">
      <c r="B110" s="196" t="s">
        <v>223</v>
      </c>
      <c r="C110" s="121"/>
      <c r="D110" s="262"/>
      <c r="E110" s="126" t="s">
        <v>77</v>
      </c>
      <c r="F110" s="108" t="s">
        <v>66</v>
      </c>
      <c r="G110" s="210">
        <f>5.34*4+4.65*10.05*2+(11.5*(1.7*2+0.8*2)+0.8*1.7*2)*2+15.3*2*15+11.64*88.35-0.45*88.35*8+0.65*94*2</f>
        <v>1526.7990000000002</v>
      </c>
      <c r="H110" s="38"/>
    </row>
    <row r="111" spans="2:11">
      <c r="B111" s="141"/>
      <c r="C111" s="121" t="s">
        <v>21</v>
      </c>
      <c r="D111" s="125" t="s">
        <v>63</v>
      </c>
      <c r="E111" s="124" t="s">
        <v>64</v>
      </c>
      <c r="F111" s="130"/>
      <c r="G111" s="201"/>
      <c r="H111" s="38"/>
    </row>
    <row r="112" spans="2:11">
      <c r="B112" s="196" t="s">
        <v>224</v>
      </c>
      <c r="C112" s="121"/>
      <c r="D112" s="125"/>
      <c r="E112" s="126" t="s">
        <v>92</v>
      </c>
      <c r="F112" s="108" t="s">
        <v>6</v>
      </c>
      <c r="G112" s="221">
        <v>1</v>
      </c>
      <c r="H112" s="38"/>
    </row>
    <row r="113" spans="2:10">
      <c r="B113" s="141"/>
      <c r="C113" s="121" t="s">
        <v>21</v>
      </c>
      <c r="D113" s="125" t="s">
        <v>179</v>
      </c>
      <c r="E113" s="124" t="s">
        <v>180</v>
      </c>
      <c r="F113" s="174"/>
      <c r="G113" s="201"/>
      <c r="H113" s="38"/>
    </row>
    <row r="114" spans="2:10" ht="38.25">
      <c r="B114" s="196" t="s">
        <v>225</v>
      </c>
      <c r="C114" s="121"/>
      <c r="D114" s="125"/>
      <c r="E114" s="175" t="s">
        <v>207</v>
      </c>
      <c r="F114" s="176" t="s">
        <v>66</v>
      </c>
      <c r="G114" s="223">
        <f>0.7*4*(6.5+4.5)*3</f>
        <v>92.399999999999991</v>
      </c>
      <c r="H114" s="38"/>
    </row>
    <row r="115" spans="2:10">
      <c r="B115" s="141"/>
      <c r="C115" s="121" t="s">
        <v>113</v>
      </c>
      <c r="D115" s="161" t="s">
        <v>116</v>
      </c>
      <c r="E115" s="124" t="s">
        <v>95</v>
      </c>
      <c r="F115" s="162"/>
      <c r="G115" s="201"/>
      <c r="H115" s="38"/>
    </row>
    <row r="116" spans="2:10" ht="25.5">
      <c r="B116" s="196" t="s">
        <v>226</v>
      </c>
      <c r="C116" s="121"/>
      <c r="D116" s="125"/>
      <c r="E116" s="126" t="s">
        <v>236</v>
      </c>
      <c r="F116" s="108" t="s">
        <v>6</v>
      </c>
      <c r="G116" s="221">
        <v>1</v>
      </c>
      <c r="H116" s="38"/>
    </row>
    <row r="117" spans="2:10">
      <c r="B117" s="141"/>
      <c r="C117" s="121" t="s">
        <v>113</v>
      </c>
      <c r="D117" s="125" t="s">
        <v>117</v>
      </c>
      <c r="E117" s="124" t="s">
        <v>96</v>
      </c>
      <c r="F117" s="130"/>
      <c r="G117" s="201"/>
      <c r="H117" s="38"/>
    </row>
    <row r="118" spans="2:10">
      <c r="B118" s="196" t="s">
        <v>227</v>
      </c>
      <c r="C118" s="121"/>
      <c r="D118" s="125"/>
      <c r="E118" s="126" t="s">
        <v>115</v>
      </c>
      <c r="F118" s="108" t="s">
        <v>6</v>
      </c>
      <c r="G118" s="221">
        <v>1</v>
      </c>
      <c r="H118" s="38"/>
      <c r="J118" s="7" t="e">
        <f>SUM(#REF!)</f>
        <v>#REF!</v>
      </c>
    </row>
    <row r="119" spans="2:10">
      <c r="B119" s="141"/>
      <c r="C119" s="121" t="s">
        <v>98</v>
      </c>
      <c r="D119" s="125" t="s">
        <v>119</v>
      </c>
      <c r="E119" s="124" t="s">
        <v>120</v>
      </c>
      <c r="F119" s="130"/>
      <c r="G119" s="201"/>
      <c r="H119" s="38"/>
      <c r="J119" s="7"/>
    </row>
    <row r="120" spans="2:10" ht="25.5">
      <c r="B120" s="196" t="s">
        <v>228</v>
      </c>
      <c r="C120" s="144"/>
      <c r="D120" s="125"/>
      <c r="E120" s="126" t="s">
        <v>121</v>
      </c>
      <c r="F120" s="108" t="s">
        <v>6</v>
      </c>
      <c r="G120" s="221">
        <v>1</v>
      </c>
      <c r="H120" s="38"/>
      <c r="J120" s="7"/>
    </row>
    <row r="121" spans="2:10">
      <c r="B121" s="141"/>
      <c r="C121" s="121" t="s">
        <v>98</v>
      </c>
      <c r="D121" s="125" t="s">
        <v>119</v>
      </c>
      <c r="E121" s="124" t="s">
        <v>132</v>
      </c>
      <c r="F121" s="130"/>
      <c r="G121" s="201"/>
      <c r="H121" s="38"/>
      <c r="J121" s="7"/>
    </row>
    <row r="122" spans="2:10" ht="25.5">
      <c r="B122" s="196" t="s">
        <v>229</v>
      </c>
      <c r="C122" s="144"/>
      <c r="D122" s="125"/>
      <c r="E122" s="126" t="s">
        <v>133</v>
      </c>
      <c r="F122" s="108" t="s">
        <v>6</v>
      </c>
      <c r="G122" s="221">
        <v>1</v>
      </c>
      <c r="H122" s="38"/>
      <c r="J122" s="7"/>
    </row>
    <row r="123" spans="2:10" ht="25.5">
      <c r="B123" s="141"/>
      <c r="C123" s="144" t="s">
        <v>98</v>
      </c>
      <c r="D123" s="125" t="s">
        <v>119</v>
      </c>
      <c r="E123" s="124" t="s">
        <v>122</v>
      </c>
      <c r="F123" s="130"/>
      <c r="G123" s="201"/>
      <c r="H123" s="38"/>
      <c r="J123" s="7"/>
    </row>
    <row r="124" spans="2:10" ht="64.5" thickBot="1">
      <c r="B124" s="196" t="s">
        <v>230</v>
      </c>
      <c r="C124" s="144"/>
      <c r="D124" s="125"/>
      <c r="E124" s="175" t="s">
        <v>123</v>
      </c>
      <c r="F124" s="191" t="s">
        <v>6</v>
      </c>
      <c r="G124" s="205">
        <v>1</v>
      </c>
      <c r="H124" s="38"/>
      <c r="J124" s="7"/>
    </row>
    <row r="125" spans="2:10" s="13" customFormat="1" ht="14.25" thickTop="1" thickBot="1">
      <c r="B125" s="242"/>
      <c r="C125" s="242"/>
      <c r="D125" s="243"/>
      <c r="E125" s="243"/>
      <c r="F125" s="38"/>
      <c r="G125" s="132"/>
      <c r="H125" s="133"/>
    </row>
    <row r="126" spans="2:10" s="13" customFormat="1" ht="14.25" thickTop="1" thickBot="1">
      <c r="B126" s="263" t="s">
        <v>265</v>
      </c>
      <c r="C126" s="264"/>
      <c r="D126" s="264"/>
      <c r="E126" s="264"/>
      <c r="F126" s="264"/>
      <c r="G126" s="265"/>
      <c r="H126" s="133"/>
    </row>
    <row r="127" spans="2:10" s="13" customFormat="1" ht="13.5" thickBot="1">
      <c r="B127" s="33">
        <v>15</v>
      </c>
      <c r="C127" s="34"/>
      <c r="D127" s="35" t="s">
        <v>32</v>
      </c>
      <c r="E127" s="36" t="s">
        <v>33</v>
      </c>
      <c r="F127" s="37"/>
      <c r="G127" s="212"/>
      <c r="H127" s="133"/>
    </row>
    <row r="128" spans="2:10" s="13" customFormat="1">
      <c r="B128" s="112"/>
      <c r="C128" s="39" t="s">
        <v>18</v>
      </c>
      <c r="D128" s="40" t="s">
        <v>11</v>
      </c>
      <c r="E128" s="41" t="s">
        <v>34</v>
      </c>
      <c r="F128" s="42"/>
      <c r="G128" s="227"/>
      <c r="H128" s="133"/>
    </row>
    <row r="129" spans="2:8" s="13" customFormat="1" ht="25.5">
      <c r="B129" s="113" t="s">
        <v>231</v>
      </c>
      <c r="C129" s="43"/>
      <c r="D129" s="44"/>
      <c r="E129" s="45" t="s">
        <v>78</v>
      </c>
      <c r="F129" s="46" t="s">
        <v>0</v>
      </c>
      <c r="G129" s="216">
        <v>94</v>
      </c>
      <c r="H129" s="133"/>
    </row>
    <row r="130" spans="2:8" s="13" customFormat="1">
      <c r="B130" s="113"/>
      <c r="C130" s="43" t="s">
        <v>18</v>
      </c>
      <c r="D130" s="55" t="s">
        <v>12</v>
      </c>
      <c r="E130" s="56" t="s">
        <v>79</v>
      </c>
      <c r="F130" s="57"/>
      <c r="G130" s="207"/>
      <c r="H130" s="133"/>
    </row>
    <row r="131" spans="2:8" s="13" customFormat="1">
      <c r="B131" s="113"/>
      <c r="C131" s="43"/>
      <c r="D131" s="58"/>
      <c r="E131" s="59" t="s">
        <v>51</v>
      </c>
      <c r="F131" s="60"/>
      <c r="G131" s="229"/>
      <c r="H131" s="133"/>
    </row>
    <row r="132" spans="2:8" s="13" customFormat="1" ht="38.25">
      <c r="B132" s="113" t="s">
        <v>232</v>
      </c>
      <c r="C132" s="43"/>
      <c r="D132" s="61"/>
      <c r="E132" s="1" t="s">
        <v>244</v>
      </c>
      <c r="F132" s="2" t="s">
        <v>9</v>
      </c>
      <c r="G132" s="200">
        <f>0.4*94</f>
        <v>37.6</v>
      </c>
      <c r="H132" s="133"/>
    </row>
    <row r="133" spans="2:8" s="13" customFormat="1">
      <c r="B133" s="113"/>
      <c r="C133" s="43"/>
      <c r="D133" s="61"/>
      <c r="E133" s="59" t="s">
        <v>83</v>
      </c>
      <c r="F133" s="60"/>
      <c r="G133" s="229"/>
      <c r="H133" s="133"/>
    </row>
    <row r="134" spans="2:8" s="13" customFormat="1" ht="25.5">
      <c r="B134" s="113" t="s">
        <v>233</v>
      </c>
      <c r="C134" s="43"/>
      <c r="D134" s="61"/>
      <c r="E134" s="1" t="s">
        <v>245</v>
      </c>
      <c r="F134" s="2" t="s">
        <v>1</v>
      </c>
      <c r="G134" s="200">
        <f>8.44*88.35/2</f>
        <v>372.83699999999993</v>
      </c>
      <c r="H134" s="133"/>
    </row>
    <row r="135" spans="2:8" s="13" customFormat="1">
      <c r="B135" s="113"/>
      <c r="C135" s="43"/>
      <c r="D135" s="61"/>
      <c r="E135" s="59" t="s">
        <v>82</v>
      </c>
      <c r="F135" s="60"/>
      <c r="G135" s="229"/>
      <c r="H135" s="133"/>
    </row>
    <row r="136" spans="2:8" s="13" customFormat="1" ht="26.25" thickBot="1">
      <c r="B136" s="113" t="s">
        <v>234</v>
      </c>
      <c r="C136" s="43"/>
      <c r="D136" s="61"/>
      <c r="E136" s="1" t="s">
        <v>250</v>
      </c>
      <c r="F136" s="2" t="s">
        <v>0</v>
      </c>
      <c r="G136" s="200">
        <v>162</v>
      </c>
      <c r="H136" s="133"/>
    </row>
    <row r="137" spans="2:8" s="13" customFormat="1" ht="13.5" thickBot="1">
      <c r="B137" s="66">
        <v>16</v>
      </c>
      <c r="C137" s="67"/>
      <c r="D137" s="72" t="s">
        <v>166</v>
      </c>
      <c r="E137" s="70" t="s">
        <v>174</v>
      </c>
      <c r="F137" s="70"/>
      <c r="G137" s="71"/>
      <c r="H137" s="133"/>
    </row>
    <row r="138" spans="2:8" s="13" customFormat="1">
      <c r="B138" s="137"/>
      <c r="C138" s="68" t="s">
        <v>58</v>
      </c>
      <c r="D138" s="73" t="s">
        <v>167</v>
      </c>
      <c r="E138" s="266" t="s">
        <v>168</v>
      </c>
      <c r="F138" s="267"/>
      <c r="G138" s="268"/>
      <c r="H138" s="133"/>
    </row>
    <row r="139" spans="2:8" s="13" customFormat="1" ht="38.25">
      <c r="B139" s="137" t="s">
        <v>267</v>
      </c>
      <c r="C139" s="68"/>
      <c r="D139" s="173"/>
      <c r="E139" s="171" t="s">
        <v>246</v>
      </c>
      <c r="F139" s="2" t="s">
        <v>8</v>
      </c>
      <c r="G139" s="224">
        <v>15</v>
      </c>
      <c r="H139" s="133"/>
    </row>
    <row r="140" spans="2:8" s="13" customFormat="1" ht="26.25" thickBot="1">
      <c r="B140" s="137" t="s">
        <v>268</v>
      </c>
      <c r="C140" s="68"/>
      <c r="D140" s="143"/>
      <c r="E140" s="172" t="s">
        <v>169</v>
      </c>
      <c r="F140" s="15" t="s">
        <v>8</v>
      </c>
      <c r="G140" s="225">
        <v>20</v>
      </c>
      <c r="H140" s="133"/>
    </row>
    <row r="141" spans="2:8" s="13" customFormat="1" ht="13.5" thickBot="1">
      <c r="B141" s="66">
        <v>17</v>
      </c>
      <c r="C141" s="67"/>
      <c r="D141" s="72" t="s">
        <v>175</v>
      </c>
      <c r="E141" s="70" t="s">
        <v>176</v>
      </c>
      <c r="F141" s="70"/>
      <c r="G141" s="71"/>
      <c r="H141" s="133"/>
    </row>
    <row r="142" spans="2:8" s="13" customFormat="1">
      <c r="B142" s="137"/>
      <c r="C142" s="68" t="s">
        <v>58</v>
      </c>
      <c r="D142" s="73" t="s">
        <v>177</v>
      </c>
      <c r="E142" s="266" t="s">
        <v>178</v>
      </c>
      <c r="F142" s="267"/>
      <c r="G142" s="268"/>
      <c r="H142" s="133"/>
    </row>
    <row r="143" spans="2:8" s="13" customFormat="1" ht="26.25" thickBot="1">
      <c r="B143" s="137" t="s">
        <v>269</v>
      </c>
      <c r="C143" s="68"/>
      <c r="D143" s="74"/>
      <c r="E143" s="69" t="s">
        <v>247</v>
      </c>
      <c r="F143" s="75" t="s">
        <v>1</v>
      </c>
      <c r="G143" s="208">
        <f>1.5*5*2</f>
        <v>15</v>
      </c>
      <c r="H143" s="133"/>
    </row>
    <row r="144" spans="2:8" s="13" customFormat="1" ht="26.25" thickBot="1">
      <c r="B144" s="66">
        <v>18</v>
      </c>
      <c r="C144" s="67"/>
      <c r="D144" s="72" t="s">
        <v>93</v>
      </c>
      <c r="E144" s="70" t="s">
        <v>318</v>
      </c>
      <c r="F144" s="70"/>
      <c r="G144" s="71"/>
      <c r="H144" s="133"/>
    </row>
    <row r="145" spans="2:8" s="13" customFormat="1" ht="38.25">
      <c r="B145" s="137"/>
      <c r="C145" s="68" t="s">
        <v>112</v>
      </c>
      <c r="D145" s="73" t="s">
        <v>94</v>
      </c>
      <c r="E145" s="248" t="s">
        <v>126</v>
      </c>
      <c r="F145" s="249"/>
      <c r="G145" s="250"/>
      <c r="H145" s="133"/>
    </row>
    <row r="146" spans="2:8" s="13" customFormat="1" ht="25.5">
      <c r="B146" s="137" t="s">
        <v>270</v>
      </c>
      <c r="C146" s="68"/>
      <c r="D146" s="269"/>
      <c r="E146" s="251" t="s">
        <v>249</v>
      </c>
      <c r="F146" s="252" t="s">
        <v>0</v>
      </c>
      <c r="G146" s="253">
        <v>162</v>
      </c>
      <c r="H146" s="133"/>
    </row>
    <row r="147" spans="2:8" s="13" customFormat="1" ht="25.5">
      <c r="B147" s="137" t="s">
        <v>271</v>
      </c>
      <c r="C147" s="68"/>
      <c r="D147" s="270"/>
      <c r="E147" s="254" t="s">
        <v>252</v>
      </c>
      <c r="F147" s="255" t="s">
        <v>0</v>
      </c>
      <c r="G147" s="256">
        <v>162</v>
      </c>
      <c r="H147" s="133"/>
    </row>
    <row r="148" spans="2:8" s="13" customFormat="1" ht="39" thickBot="1">
      <c r="B148" s="137" t="s">
        <v>272</v>
      </c>
      <c r="C148" s="68"/>
      <c r="D148" s="271"/>
      <c r="E148" s="257" t="s">
        <v>251</v>
      </c>
      <c r="F148" s="258" t="s">
        <v>0</v>
      </c>
      <c r="G148" s="259">
        <f>301-162</f>
        <v>139</v>
      </c>
      <c r="H148" s="133"/>
    </row>
    <row r="149" spans="2:8" s="13" customFormat="1" ht="13.5" thickBot="1">
      <c r="B149" s="76">
        <v>19</v>
      </c>
      <c r="C149" s="77"/>
      <c r="D149" s="78" t="s">
        <v>146</v>
      </c>
      <c r="E149" s="146" t="s">
        <v>147</v>
      </c>
      <c r="F149" s="147"/>
      <c r="G149" s="209"/>
      <c r="H149" s="133"/>
    </row>
    <row r="150" spans="2:8" s="13" customFormat="1" ht="25.5">
      <c r="B150" s="112"/>
      <c r="C150" s="39" t="s">
        <v>18</v>
      </c>
      <c r="D150" s="148" t="s">
        <v>148</v>
      </c>
      <c r="E150" s="149" t="s">
        <v>149</v>
      </c>
      <c r="F150" s="150"/>
      <c r="G150" s="151"/>
      <c r="H150" s="133"/>
    </row>
    <row r="151" spans="2:8" s="13" customFormat="1" ht="51">
      <c r="B151" s="113" t="s">
        <v>273</v>
      </c>
      <c r="C151" s="43"/>
      <c r="D151" s="152"/>
      <c r="E151" s="153" t="s">
        <v>253</v>
      </c>
      <c r="F151" s="79" t="s">
        <v>65</v>
      </c>
      <c r="G151" s="210">
        <f>13*11.5*2/2</f>
        <v>149.5</v>
      </c>
      <c r="H151" s="133"/>
    </row>
    <row r="152" spans="2:8" s="13" customFormat="1" ht="25.5">
      <c r="B152" s="113"/>
      <c r="C152" s="43" t="s">
        <v>18</v>
      </c>
      <c r="D152" s="154" t="s">
        <v>150</v>
      </c>
      <c r="E152" s="155" t="s">
        <v>151</v>
      </c>
      <c r="F152" s="156"/>
      <c r="G152" s="211"/>
      <c r="H152" s="133"/>
    </row>
    <row r="153" spans="2:8" s="13" customFormat="1" ht="51.75" thickBot="1">
      <c r="B153" s="113" t="s">
        <v>274</v>
      </c>
      <c r="C153" s="43"/>
      <c r="D153" s="157"/>
      <c r="E153" s="158" t="s">
        <v>254</v>
      </c>
      <c r="F153" s="80" t="s">
        <v>65</v>
      </c>
      <c r="G153" s="210">
        <f>13*11.5*2/2-15</f>
        <v>134.5</v>
      </c>
      <c r="H153" s="133"/>
    </row>
    <row r="154" spans="2:8" s="13" customFormat="1" ht="13.5" thickBot="1">
      <c r="B154" s="76">
        <v>20</v>
      </c>
      <c r="C154" s="77"/>
      <c r="D154" s="78" t="s">
        <v>35</v>
      </c>
      <c r="E154" s="36" t="s">
        <v>2</v>
      </c>
      <c r="F154" s="37"/>
      <c r="G154" s="212"/>
      <c r="H154" s="133"/>
    </row>
    <row r="155" spans="2:8" s="13" customFormat="1">
      <c r="B155" s="139"/>
      <c r="C155" s="82" t="s">
        <v>97</v>
      </c>
      <c r="D155" s="83" t="s">
        <v>14</v>
      </c>
      <c r="E155" s="84" t="s">
        <v>36</v>
      </c>
      <c r="F155" s="85"/>
      <c r="G155" s="213"/>
      <c r="H155" s="133"/>
    </row>
    <row r="156" spans="2:8" s="13" customFormat="1" ht="25.5">
      <c r="B156" s="140" t="s">
        <v>275</v>
      </c>
      <c r="C156" s="86"/>
      <c r="D156" s="87"/>
      <c r="E156" s="88" t="s">
        <v>37</v>
      </c>
      <c r="F156" s="89"/>
      <c r="G156" s="214"/>
      <c r="H156" s="133"/>
    </row>
    <row r="157" spans="2:8" s="13" customFormat="1" ht="38.25">
      <c r="B157" s="140" t="s">
        <v>276</v>
      </c>
      <c r="C157" s="86"/>
      <c r="D157" s="90"/>
      <c r="E157" s="91" t="s">
        <v>85</v>
      </c>
      <c r="F157" s="80" t="s">
        <v>3</v>
      </c>
      <c r="G157" s="202">
        <f>2011.5+2661.3+3048.2</f>
        <v>7721</v>
      </c>
      <c r="H157" s="133"/>
    </row>
    <row r="158" spans="2:8" s="13" customFormat="1">
      <c r="B158" s="140" t="s">
        <v>277</v>
      </c>
      <c r="C158" s="86"/>
      <c r="D158" s="90"/>
      <c r="E158" s="91" t="s">
        <v>173</v>
      </c>
      <c r="F158" s="80" t="s">
        <v>3</v>
      </c>
      <c r="G158" s="202">
        <v>2438.6</v>
      </c>
      <c r="H158" s="133"/>
    </row>
    <row r="159" spans="2:8" s="13" customFormat="1" ht="25.5">
      <c r="B159" s="140"/>
      <c r="C159" s="86"/>
      <c r="D159" s="90"/>
      <c r="E159" s="135" t="s">
        <v>74</v>
      </c>
      <c r="F159" s="17"/>
      <c r="G159" s="18"/>
      <c r="H159" s="133"/>
    </row>
    <row r="160" spans="2:8" s="13" customFormat="1" ht="15">
      <c r="B160" s="140" t="s">
        <v>278</v>
      </c>
      <c r="C160" s="86"/>
      <c r="D160" s="90"/>
      <c r="E160" s="232" t="s">
        <v>255</v>
      </c>
      <c r="F160" s="2" t="s">
        <v>8</v>
      </c>
      <c r="G160" s="233">
        <f>(46*5*2 )*0.5</f>
        <v>230</v>
      </c>
      <c r="H160" s="133"/>
    </row>
    <row r="161" spans="2:8" s="13" customFormat="1" ht="26.25" thickBot="1">
      <c r="B161" s="140" t="s">
        <v>279</v>
      </c>
      <c r="C161" s="86"/>
      <c r="D161" s="90"/>
      <c r="E161" s="231" t="s">
        <v>257</v>
      </c>
      <c r="F161" s="15" t="s">
        <v>8</v>
      </c>
      <c r="G161" s="203">
        <f>(623+134+14+714+153+14)*0.15</f>
        <v>247.79999999999998</v>
      </c>
      <c r="H161" s="133"/>
    </row>
    <row r="162" spans="2:8" s="13" customFormat="1" ht="13.5" thickBot="1">
      <c r="B162" s="76">
        <v>21</v>
      </c>
      <c r="C162" s="77"/>
      <c r="D162" s="78" t="s">
        <v>38</v>
      </c>
      <c r="E162" s="93" t="s">
        <v>4</v>
      </c>
      <c r="F162" s="37"/>
      <c r="G162" s="212"/>
      <c r="H162" s="133"/>
    </row>
    <row r="163" spans="2:8" s="13" customFormat="1">
      <c r="B163" s="112"/>
      <c r="C163" s="43" t="s">
        <v>97</v>
      </c>
      <c r="D163" s="83" t="s">
        <v>15</v>
      </c>
      <c r="E163" s="94" t="s">
        <v>75</v>
      </c>
      <c r="F163" s="95"/>
      <c r="G163" s="204"/>
      <c r="H163" s="133"/>
    </row>
    <row r="164" spans="2:8" s="13" customFormat="1" ht="38.25">
      <c r="B164" s="113" t="s">
        <v>280</v>
      </c>
      <c r="C164" s="43"/>
      <c r="D164" s="97"/>
      <c r="E164" s="98" t="s">
        <v>84</v>
      </c>
      <c r="F164" s="80" t="s">
        <v>65</v>
      </c>
      <c r="G164" s="202">
        <f>7.8+11+12.6</f>
        <v>31.4</v>
      </c>
      <c r="H164" s="133"/>
    </row>
    <row r="165" spans="2:8" s="13" customFormat="1" ht="25.5">
      <c r="B165" s="113" t="s">
        <v>281</v>
      </c>
      <c r="C165" s="43"/>
      <c r="D165" s="97"/>
      <c r="E165" s="98" t="s">
        <v>182</v>
      </c>
      <c r="F165" s="80" t="s">
        <v>65</v>
      </c>
      <c r="G165" s="202">
        <v>15</v>
      </c>
      <c r="H165" s="133"/>
    </row>
    <row r="166" spans="2:8" s="13" customFormat="1" ht="25.5">
      <c r="B166" s="113"/>
      <c r="C166" s="43" t="s">
        <v>97</v>
      </c>
      <c r="D166" s="80" t="s">
        <v>39</v>
      </c>
      <c r="E166" s="99" t="s">
        <v>40</v>
      </c>
      <c r="F166" s="100"/>
      <c r="G166" s="215"/>
      <c r="H166" s="133"/>
    </row>
    <row r="167" spans="2:8" s="13" customFormat="1" ht="39" thickBot="1">
      <c r="B167" s="113" t="s">
        <v>282</v>
      </c>
      <c r="C167" s="43"/>
      <c r="D167" s="46"/>
      <c r="E167" s="101" t="s">
        <v>256</v>
      </c>
      <c r="F167" s="46" t="s">
        <v>0</v>
      </c>
      <c r="G167" s="216">
        <f>89</f>
        <v>89</v>
      </c>
      <c r="H167" s="133"/>
    </row>
    <row r="168" spans="2:8" s="13" customFormat="1" ht="13.5" thickBot="1">
      <c r="B168" s="76">
        <v>22</v>
      </c>
      <c r="C168" s="77"/>
      <c r="D168" s="78" t="s">
        <v>44</v>
      </c>
      <c r="E168" s="36" t="s">
        <v>45</v>
      </c>
      <c r="F168" s="37"/>
      <c r="G168" s="212"/>
      <c r="H168" s="133"/>
    </row>
    <row r="169" spans="2:8" s="13" customFormat="1">
      <c r="B169" s="113"/>
      <c r="C169" s="43" t="s">
        <v>20</v>
      </c>
      <c r="D169" s="107" t="s">
        <v>17</v>
      </c>
      <c r="E169" s="99" t="s">
        <v>46</v>
      </c>
      <c r="F169" s="100"/>
      <c r="G169" s="215"/>
      <c r="H169" s="133"/>
    </row>
    <row r="170" spans="2:8" s="13" customFormat="1" ht="63.75">
      <c r="B170" s="113" t="s">
        <v>283</v>
      </c>
      <c r="C170" s="43"/>
      <c r="D170" s="79"/>
      <c r="E170" s="106" t="s">
        <v>258</v>
      </c>
      <c r="F170" s="79" t="s">
        <v>1</v>
      </c>
      <c r="G170" s="210">
        <f>(11.64*88.35-0.45*88.35*8)/2+0.65*94</f>
        <v>416.26700000000005</v>
      </c>
      <c r="H170" s="133"/>
    </row>
    <row r="171" spans="2:8" s="13" customFormat="1" ht="25.5">
      <c r="B171" s="113"/>
      <c r="C171" s="43" t="s">
        <v>20</v>
      </c>
      <c r="D171" s="108" t="s">
        <v>129</v>
      </c>
      <c r="E171" s="109" t="s">
        <v>205</v>
      </c>
      <c r="F171" s="110"/>
      <c r="G171" s="217"/>
      <c r="H171" s="133"/>
    </row>
    <row r="172" spans="2:8" s="13" customFormat="1" ht="63.75">
      <c r="B172" s="113" t="s">
        <v>284</v>
      </c>
      <c r="C172" s="43"/>
      <c r="D172" s="176"/>
      <c r="E172" s="111" t="s">
        <v>259</v>
      </c>
      <c r="F172" s="80" t="s">
        <v>1</v>
      </c>
      <c r="G172" s="210">
        <f>8.45*94/2+
5*7.1/2*2</f>
        <v>432.65</v>
      </c>
      <c r="H172" s="133"/>
    </row>
    <row r="173" spans="2:8" s="13" customFormat="1" ht="63.75">
      <c r="B173" s="113" t="s">
        <v>285</v>
      </c>
      <c r="C173" s="43"/>
      <c r="D173" s="170"/>
      <c r="E173" s="195" t="s">
        <v>260</v>
      </c>
      <c r="F173" s="80" t="s">
        <v>1</v>
      </c>
      <c r="G173" s="210">
        <f>0.35*0.3*4</f>
        <v>0.42</v>
      </c>
      <c r="H173" s="133"/>
    </row>
    <row r="174" spans="2:8" s="13" customFormat="1">
      <c r="B174" s="193"/>
      <c r="C174" s="43" t="s">
        <v>20</v>
      </c>
      <c r="D174" s="108" t="s">
        <v>160</v>
      </c>
      <c r="E174" s="109" t="s">
        <v>161</v>
      </c>
      <c r="F174" s="110"/>
      <c r="G174" s="217"/>
      <c r="H174" s="133"/>
    </row>
    <row r="175" spans="2:8" s="13" customFormat="1" ht="38.25">
      <c r="B175" s="113" t="s">
        <v>286</v>
      </c>
      <c r="C175" s="43"/>
      <c r="D175" s="108"/>
      <c r="E175" s="111" t="s">
        <v>261</v>
      </c>
      <c r="F175" s="80" t="s">
        <v>1</v>
      </c>
      <c r="G175" s="210">
        <f xml:space="preserve"> 2*11.5</f>
        <v>23</v>
      </c>
      <c r="H175" s="133"/>
    </row>
    <row r="176" spans="2:8" s="13" customFormat="1">
      <c r="B176" s="113"/>
      <c r="C176" s="43" t="s">
        <v>20</v>
      </c>
      <c r="D176" s="108" t="s">
        <v>87</v>
      </c>
      <c r="E176" s="109" t="s">
        <v>47</v>
      </c>
      <c r="F176" s="110"/>
      <c r="G176" s="217"/>
      <c r="H176" s="133"/>
    </row>
    <row r="177" spans="2:8" s="13" customFormat="1" ht="51">
      <c r="B177" s="193" t="s">
        <v>287</v>
      </c>
      <c r="C177" s="43"/>
      <c r="D177" s="176"/>
      <c r="E177" s="111" t="s">
        <v>263</v>
      </c>
      <c r="F177" s="80" t="s">
        <v>1</v>
      </c>
      <c r="G177" s="210">
        <f>(2.5)*94</f>
        <v>235</v>
      </c>
      <c r="H177" s="133"/>
    </row>
    <row r="178" spans="2:8" s="13" customFormat="1" ht="51.75" thickBot="1">
      <c r="B178" s="193" t="s">
        <v>288</v>
      </c>
      <c r="C178" s="43"/>
      <c r="D178" s="197"/>
      <c r="E178" s="111" t="s">
        <v>262</v>
      </c>
      <c r="F178" s="80" t="s">
        <v>1</v>
      </c>
      <c r="G178" s="210">
        <f>0.3*88.25</f>
        <v>26.474999999999998</v>
      </c>
      <c r="H178" s="133"/>
    </row>
    <row r="179" spans="2:8" s="13" customFormat="1" ht="13.5" thickBot="1">
      <c r="B179" s="76">
        <v>23</v>
      </c>
      <c r="C179" s="77"/>
      <c r="D179" s="78" t="s">
        <v>134</v>
      </c>
      <c r="E179" s="36" t="s">
        <v>135</v>
      </c>
      <c r="F179" s="37"/>
      <c r="G179" s="212"/>
      <c r="H179" s="133"/>
    </row>
    <row r="180" spans="2:8" s="13" customFormat="1">
      <c r="B180" s="113"/>
      <c r="C180" s="43" t="s">
        <v>98</v>
      </c>
      <c r="D180" s="114" t="s">
        <v>136</v>
      </c>
      <c r="E180" s="115" t="s">
        <v>138</v>
      </c>
      <c r="F180" s="116"/>
      <c r="G180" s="218"/>
      <c r="H180" s="133"/>
    </row>
    <row r="181" spans="2:8" s="13" customFormat="1">
      <c r="B181" s="113" t="s">
        <v>289</v>
      </c>
      <c r="C181" s="43"/>
      <c r="D181" s="198"/>
      <c r="E181" s="145" t="s">
        <v>140</v>
      </c>
      <c r="F181" s="80" t="s">
        <v>141</v>
      </c>
      <c r="G181" s="202">
        <v>8</v>
      </c>
      <c r="H181" s="133"/>
    </row>
    <row r="182" spans="2:8" s="13" customFormat="1">
      <c r="B182" s="113"/>
      <c r="C182" s="43" t="s">
        <v>98</v>
      </c>
      <c r="D182" s="114" t="s">
        <v>137</v>
      </c>
      <c r="E182" s="115" t="s">
        <v>143</v>
      </c>
      <c r="F182" s="116"/>
      <c r="G182" s="218"/>
      <c r="H182" s="133"/>
    </row>
    <row r="183" spans="2:8" s="13" customFormat="1" ht="38.25">
      <c r="B183" s="113" t="s">
        <v>290</v>
      </c>
      <c r="C183" s="43"/>
      <c r="D183" s="117"/>
      <c r="E183" s="118" t="s">
        <v>239</v>
      </c>
      <c r="F183" s="46" t="s">
        <v>0</v>
      </c>
      <c r="G183" s="216">
        <v>10</v>
      </c>
      <c r="H183" s="133"/>
    </row>
    <row r="184" spans="2:8" s="13" customFormat="1" ht="39" thickBot="1">
      <c r="B184" s="113" t="s">
        <v>291</v>
      </c>
      <c r="C184" s="43"/>
      <c r="D184" s="168"/>
      <c r="E184" s="145" t="s">
        <v>240</v>
      </c>
      <c r="F184" s="80" t="s">
        <v>0</v>
      </c>
      <c r="G184" s="202">
        <f>75</f>
        <v>75</v>
      </c>
      <c r="H184" s="133"/>
    </row>
    <row r="185" spans="2:8" s="13" customFormat="1" ht="13.5" thickBot="1">
      <c r="B185" s="76">
        <v>24</v>
      </c>
      <c r="C185" s="77"/>
      <c r="D185" s="78" t="s">
        <v>48</v>
      </c>
      <c r="E185" s="36" t="s">
        <v>10</v>
      </c>
      <c r="F185" s="37"/>
      <c r="G185" s="212"/>
      <c r="H185" s="133"/>
    </row>
    <row r="186" spans="2:8" s="13" customFormat="1">
      <c r="B186" s="113"/>
      <c r="C186" s="43" t="s">
        <v>98</v>
      </c>
      <c r="D186" s="114" t="s">
        <v>128</v>
      </c>
      <c r="E186" s="115" t="s">
        <v>124</v>
      </c>
      <c r="F186" s="116"/>
      <c r="G186" s="218"/>
      <c r="H186" s="133"/>
    </row>
    <row r="187" spans="2:8" s="13" customFormat="1">
      <c r="B187" s="113" t="s">
        <v>292</v>
      </c>
      <c r="C187" s="43"/>
      <c r="D187" s="107"/>
      <c r="E187" s="145" t="s">
        <v>125</v>
      </c>
      <c r="F187" s="80" t="s">
        <v>0</v>
      </c>
      <c r="G187" s="202">
        <f>13*4/2</f>
        <v>26</v>
      </c>
      <c r="H187" s="133"/>
    </row>
    <row r="188" spans="2:8" s="13" customFormat="1">
      <c r="B188" s="113"/>
      <c r="C188" s="43" t="s">
        <v>98</v>
      </c>
      <c r="D188" s="114" t="s">
        <v>23</v>
      </c>
      <c r="E188" s="115" t="s">
        <v>60</v>
      </c>
      <c r="F188" s="116"/>
      <c r="G188" s="218"/>
      <c r="H188" s="133"/>
    </row>
    <row r="189" spans="2:8" s="13" customFormat="1" ht="25.5">
      <c r="B189" s="113" t="s">
        <v>293</v>
      </c>
      <c r="C189" s="43"/>
      <c r="D189" s="117"/>
      <c r="E189" s="118" t="s">
        <v>242</v>
      </c>
      <c r="F189" s="46" t="s">
        <v>0</v>
      </c>
      <c r="G189" s="202">
        <f>7.1*2/2</f>
        <v>7.1</v>
      </c>
      <c r="H189" s="133"/>
    </row>
    <row r="190" spans="2:8" s="13" customFormat="1" ht="26.25" thickBot="1">
      <c r="B190" s="113" t="s">
        <v>294</v>
      </c>
      <c r="C190" s="43"/>
      <c r="D190" s="117"/>
      <c r="E190" s="236" t="s">
        <v>191</v>
      </c>
      <c r="F190" s="237" t="s">
        <v>0</v>
      </c>
      <c r="G190" s="216">
        <f>1.8*2*4/2</f>
        <v>7.2</v>
      </c>
      <c r="H190" s="133"/>
    </row>
    <row r="191" spans="2:8" s="13" customFormat="1" ht="13.5" thickBot="1">
      <c r="B191" s="76">
        <v>25</v>
      </c>
      <c r="C191" s="77"/>
      <c r="D191" s="78" t="s">
        <v>49</v>
      </c>
      <c r="E191" s="36" t="s">
        <v>5</v>
      </c>
      <c r="F191" s="37"/>
      <c r="G191" s="212"/>
      <c r="H191" s="133"/>
    </row>
    <row r="192" spans="2:8" s="13" customFormat="1">
      <c r="B192" s="113"/>
      <c r="C192" s="119" t="s">
        <v>22</v>
      </c>
      <c r="D192" s="120" t="s">
        <v>88</v>
      </c>
      <c r="E192" s="88" t="s">
        <v>89</v>
      </c>
      <c r="F192" s="89"/>
      <c r="G192" s="214"/>
      <c r="H192" s="133"/>
    </row>
    <row r="193" spans="2:8" s="13" customFormat="1">
      <c r="B193" s="113" t="s">
        <v>295</v>
      </c>
      <c r="C193" s="121"/>
      <c r="D193" s="46"/>
      <c r="E193" s="101" t="s">
        <v>90</v>
      </c>
      <c r="F193" s="47" t="s">
        <v>0</v>
      </c>
      <c r="G193" s="216">
        <f>94</f>
        <v>94</v>
      </c>
      <c r="H193" s="133"/>
    </row>
    <row r="194" spans="2:8" s="13" customFormat="1" ht="13.5" thickBot="1">
      <c r="B194" s="138" t="s">
        <v>296</v>
      </c>
      <c r="C194" s="121"/>
      <c r="D194" s="46"/>
      <c r="E194" s="122" t="s">
        <v>91</v>
      </c>
      <c r="F194" s="123" t="s">
        <v>0</v>
      </c>
      <c r="G194" s="220">
        <v>10</v>
      </c>
      <c r="H194" s="133"/>
    </row>
    <row r="195" spans="2:8" s="13" customFormat="1" ht="13.5" thickBot="1">
      <c r="B195" s="76">
        <v>26</v>
      </c>
      <c r="C195" s="77"/>
      <c r="D195" s="78" t="s">
        <v>50</v>
      </c>
      <c r="E195" s="36" t="s">
        <v>7</v>
      </c>
      <c r="F195" s="37"/>
      <c r="G195" s="212"/>
      <c r="H195" s="133"/>
    </row>
    <row r="196" spans="2:8" s="13" customFormat="1" ht="25.5">
      <c r="B196" s="141"/>
      <c r="C196" s="121" t="s">
        <v>21</v>
      </c>
      <c r="D196" s="127" t="s">
        <v>61</v>
      </c>
      <c r="E196" s="128" t="s">
        <v>62</v>
      </c>
      <c r="F196" s="129"/>
      <c r="G196" s="222"/>
      <c r="H196" s="133"/>
    </row>
    <row r="197" spans="2:8" s="13" customFormat="1" ht="51">
      <c r="B197" s="141" t="s">
        <v>297</v>
      </c>
      <c r="C197" s="121"/>
      <c r="D197" s="234"/>
      <c r="E197" s="126" t="s">
        <v>264</v>
      </c>
      <c r="F197" s="108" t="s">
        <v>66</v>
      </c>
      <c r="G197" s="221">
        <f>(1.25)*94+8.45*94/2</f>
        <v>514.65</v>
      </c>
      <c r="H197" s="133"/>
    </row>
    <row r="198" spans="2:8" s="13" customFormat="1">
      <c r="B198" s="141"/>
      <c r="C198" s="121" t="s">
        <v>113</v>
      </c>
      <c r="D198" s="161" t="s">
        <v>116</v>
      </c>
      <c r="E198" s="124" t="s">
        <v>95</v>
      </c>
      <c r="F198" s="162"/>
      <c r="G198" s="201"/>
      <c r="H198" s="133"/>
    </row>
    <row r="199" spans="2:8" s="13" customFormat="1" ht="25.5">
      <c r="B199" s="141" t="s">
        <v>298</v>
      </c>
      <c r="C199" s="121"/>
      <c r="D199" s="125"/>
      <c r="E199" s="126" t="s">
        <v>236</v>
      </c>
      <c r="F199" s="108" t="s">
        <v>6</v>
      </c>
      <c r="G199" s="221">
        <v>1</v>
      </c>
      <c r="H199" s="133"/>
    </row>
    <row r="200" spans="2:8" s="13" customFormat="1">
      <c r="B200" s="141"/>
      <c r="C200" s="121" t="s">
        <v>113</v>
      </c>
      <c r="D200" s="125" t="s">
        <v>117</v>
      </c>
      <c r="E200" s="124" t="s">
        <v>96</v>
      </c>
      <c r="F200" s="130"/>
      <c r="G200" s="201"/>
      <c r="H200" s="133"/>
    </row>
    <row r="201" spans="2:8" s="13" customFormat="1">
      <c r="B201" s="141" t="s">
        <v>299</v>
      </c>
      <c r="C201" s="121"/>
      <c r="D201" s="125"/>
      <c r="E201" s="126" t="s">
        <v>115</v>
      </c>
      <c r="F201" s="108" t="s">
        <v>6</v>
      </c>
      <c r="G201" s="221">
        <v>1</v>
      </c>
      <c r="H201" s="133"/>
    </row>
    <row r="202" spans="2:8" s="13" customFormat="1">
      <c r="B202" s="141"/>
      <c r="C202" s="121" t="s">
        <v>98</v>
      </c>
      <c r="D202" s="125" t="s">
        <v>119</v>
      </c>
      <c r="E202" s="124" t="s">
        <v>132</v>
      </c>
      <c r="F202" s="130"/>
      <c r="G202" s="201"/>
      <c r="H202" s="133"/>
    </row>
    <row r="203" spans="2:8" s="13" customFormat="1" ht="26.25" thickBot="1">
      <c r="B203" s="244" t="s">
        <v>300</v>
      </c>
      <c r="C203" s="144"/>
      <c r="D203" s="125"/>
      <c r="E203" s="175" t="s">
        <v>133</v>
      </c>
      <c r="F203" s="176" t="s">
        <v>6</v>
      </c>
      <c r="G203" s="223">
        <v>1</v>
      </c>
      <c r="H203" s="133"/>
    </row>
    <row r="204" spans="2:8" s="13" customFormat="1" ht="13.5" thickTop="1">
      <c r="B204" s="131"/>
      <c r="C204" s="245"/>
      <c r="D204" s="246"/>
      <c r="E204" s="246"/>
      <c r="F204" s="246"/>
      <c r="G204" s="247"/>
      <c r="H204" s="133"/>
    </row>
    <row r="205" spans="2:8" ht="21" customHeight="1" thickBot="1">
      <c r="B205" s="131"/>
      <c r="C205" s="131"/>
      <c r="D205" s="38"/>
      <c r="E205" s="38"/>
      <c r="F205" s="38"/>
      <c r="G205" s="134"/>
      <c r="H205" s="38"/>
    </row>
    <row r="206" spans="2:8" ht="27" thickTop="1" thickBot="1">
      <c r="B206" s="182">
        <v>27</v>
      </c>
      <c r="C206" s="183"/>
      <c r="D206" s="184"/>
      <c r="E206" s="185" t="s">
        <v>190</v>
      </c>
      <c r="F206" s="186"/>
      <c r="G206" s="206"/>
      <c r="H206" s="38"/>
    </row>
    <row r="207" spans="2:8">
      <c r="B207" s="141" t="s">
        <v>301</v>
      </c>
      <c r="C207" s="144" t="s">
        <v>98</v>
      </c>
      <c r="D207" s="40" t="s">
        <v>12</v>
      </c>
      <c r="E207" s="179" t="s">
        <v>79</v>
      </c>
      <c r="F207" s="57"/>
      <c r="G207" s="207"/>
      <c r="H207" s="38"/>
    </row>
    <row r="208" spans="2:8" ht="14.25">
      <c r="B208" s="159"/>
      <c r="C208" s="177"/>
      <c r="D208" s="181"/>
      <c r="E208" s="178" t="s">
        <v>195</v>
      </c>
      <c r="F208" s="62" t="s">
        <v>65</v>
      </c>
      <c r="G208" s="200">
        <f>0.17</f>
        <v>0.17</v>
      </c>
      <c r="H208" s="38"/>
    </row>
    <row r="209" spans="2:8">
      <c r="B209" s="159"/>
      <c r="C209" s="144" t="s">
        <v>98</v>
      </c>
      <c r="D209" s="79" t="s">
        <v>14</v>
      </c>
      <c r="E209" s="180" t="s">
        <v>36</v>
      </c>
      <c r="F209" s="162"/>
      <c r="G209" s="201"/>
      <c r="H209" s="38"/>
    </row>
    <row r="210" spans="2:8">
      <c r="B210" s="141" t="s">
        <v>302</v>
      </c>
      <c r="C210" s="160"/>
      <c r="D210" s="125"/>
      <c r="E210" s="91" t="s">
        <v>194</v>
      </c>
      <c r="F210" s="80" t="s">
        <v>3</v>
      </c>
      <c r="G210" s="202">
        <v>250</v>
      </c>
    </row>
    <row r="211" spans="2:8" ht="26.25" thickBot="1">
      <c r="B211" s="141" t="s">
        <v>303</v>
      </c>
      <c r="C211" s="177"/>
      <c r="D211" s="164"/>
      <c r="E211" s="142" t="s">
        <v>197</v>
      </c>
      <c r="F211" s="15" t="s">
        <v>8</v>
      </c>
      <c r="G211" s="203">
        <f>(1344)*0.15</f>
        <v>201.6</v>
      </c>
    </row>
    <row r="212" spans="2:8">
      <c r="B212" s="192"/>
      <c r="C212" s="144" t="s">
        <v>98</v>
      </c>
      <c r="D212" s="83" t="s">
        <v>61</v>
      </c>
      <c r="E212" s="94" t="s">
        <v>196</v>
      </c>
      <c r="F212" s="95"/>
      <c r="G212" s="204"/>
    </row>
    <row r="213" spans="2:8" ht="14.25">
      <c r="B213" s="141" t="s">
        <v>304</v>
      </c>
      <c r="C213" s="187"/>
      <c r="D213" s="97"/>
      <c r="E213" s="98" t="s">
        <v>237</v>
      </c>
      <c r="F213" s="80" t="s">
        <v>65</v>
      </c>
      <c r="G213" s="200">
        <f>0.17</f>
        <v>0.17</v>
      </c>
    </row>
    <row r="214" spans="2:8" ht="25.5">
      <c r="B214" s="141" t="s">
        <v>305</v>
      </c>
      <c r="C214" s="187"/>
      <c r="D214" s="97"/>
      <c r="E214" s="98" t="s">
        <v>238</v>
      </c>
      <c r="F214" s="80" t="s">
        <v>65</v>
      </c>
      <c r="G214" s="200">
        <v>7.08</v>
      </c>
    </row>
    <row r="215" spans="2:8">
      <c r="B215" s="192"/>
      <c r="C215" s="144" t="s">
        <v>98</v>
      </c>
      <c r="D215" s="125" t="s">
        <v>63</v>
      </c>
      <c r="E215" s="124" t="s">
        <v>64</v>
      </c>
      <c r="F215" s="130"/>
      <c r="G215" s="201"/>
    </row>
    <row r="216" spans="2:8" ht="13.5" thickBot="1">
      <c r="B216" s="141" t="s">
        <v>306</v>
      </c>
      <c r="C216" s="188"/>
      <c r="D216" s="189"/>
      <c r="E216" s="190" t="s">
        <v>198</v>
      </c>
      <c r="F216" s="191" t="s">
        <v>6</v>
      </c>
      <c r="G216" s="205">
        <f>8*6</f>
        <v>48</v>
      </c>
    </row>
    <row r="217" spans="2:8" ht="13.5" thickTop="1">
      <c r="B217" s="199"/>
    </row>
    <row r="219" spans="2:8" ht="14.45" customHeight="1">
      <c r="F219" s="260"/>
      <c r="G219" s="260"/>
    </row>
  </sheetData>
  <sheetProtection password="CB68" sheet="1" objects="1" scenarios="1"/>
  <mergeCells count="21">
    <mergeCell ref="B1:G1"/>
    <mergeCell ref="B2:G2"/>
    <mergeCell ref="C3:E3"/>
    <mergeCell ref="B4:C4"/>
    <mergeCell ref="B5:B6"/>
    <mergeCell ref="C5:C6"/>
    <mergeCell ref="D5:D6"/>
    <mergeCell ref="E5:E6"/>
    <mergeCell ref="F5:G5"/>
    <mergeCell ref="B8:G8"/>
    <mergeCell ref="J18:K18"/>
    <mergeCell ref="E28:G28"/>
    <mergeCell ref="E31:G31"/>
    <mergeCell ref="E34:G34"/>
    <mergeCell ref="F219:G219"/>
    <mergeCell ref="J73:K73"/>
    <mergeCell ref="D108:D110"/>
    <mergeCell ref="B126:G126"/>
    <mergeCell ref="E138:G138"/>
    <mergeCell ref="E142:G142"/>
    <mergeCell ref="D146:D148"/>
  </mergeCells>
  <printOptions horizontalCentered="1"/>
  <pageMargins left="0.59055118110236227" right="0.19685039370078741" top="0.9055118110236221" bottom="0.70866141732283472" header="0.47244094488188981" footer="0.35433070866141736"/>
  <pageSetup paperSize="9" scale="66" fitToHeight="3" orientation="portrait" useFirstPageNumber="1" r:id="rId1"/>
  <headerFooter alignWithMargins="0">
    <oddHeader>&amp;R&amp;12&amp;A / Strona &amp;P</oddHeader>
  </headerFooter>
  <rowBreaks count="4" manualBreakCount="4">
    <brk id="45" max="7" man="1"/>
    <brk id="78" max="7" man="1"/>
    <brk id="161" max="7" man="1"/>
    <brk id="20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Przedmiar robót</vt:lpstr>
      <vt:lpstr>'Przedmiar robót'!Obszar_wydruku</vt:lpstr>
      <vt:lpstr>'Przedmiar robót'!Tytuły_wydruku</vt:lpstr>
    </vt:vector>
  </TitlesOfParts>
  <Company>FASYSMOSTY Sp. z 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Osadnik</cp:lastModifiedBy>
  <cp:lastPrinted>2016-04-14T08:22:27Z</cp:lastPrinted>
  <dcterms:created xsi:type="dcterms:W3CDTF">2015-08-31T15:55:47Z</dcterms:created>
  <dcterms:modified xsi:type="dcterms:W3CDTF">2016-04-26T05:27:14Z</dcterms:modified>
</cp:coreProperties>
</file>